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755" activeTab="1"/>
  </bookViews>
  <sheets>
    <sheet name="obj riz" sheetId="1" r:id="rId1"/>
    <sheet name="obj riz cs" sheetId="7" r:id="rId2"/>
    <sheet name="obj divers" sheetId="5" r:id="rId3"/>
    <sheet name="Divers CS" sheetId="8" r:id="rId4"/>
    <sheet name="pluvio" sheetId="2" r:id="rId5"/>
    <sheet name="Demogra" sheetId="9" r:id="rId6"/>
    <sheet name="encd tech zone" sheetId="11" r:id="rId7"/>
    <sheet name="pers total" sheetId="10" r:id="rId8"/>
    <sheet name="encad grp cont" sheetId="3" r:id="rId9"/>
    <sheet name="form quinz" sheetId="6" r:id="rId10"/>
    <sheet name="Visit d'échang" sheetId="12" r:id="rId11"/>
    <sheet name="sit nouv fam" sheetId="14" r:id="rId12"/>
    <sheet name="acq nov équip" sheetId="15" r:id="rId13"/>
    <sheet name="Equip prod" sheetId="40" r:id="rId14"/>
    <sheet name="Moy depl" sheetId="16" r:id="rId15"/>
    <sheet name="Sem select" sheetId="17" r:id="rId16"/>
    <sheet name="prod variet" sheetId="19" r:id="rId17"/>
    <sheet name="mult sem" sheetId="18" r:id="rId18"/>
    <sheet name="fum org" sheetId="20" r:id="rId19"/>
    <sheet name="Elev Api" sheetId="22" r:id="rId20"/>
    <sheet name="Infr Ass" sheetId="21" r:id="rId21"/>
    <sheet name="Reb Pisc" sheetId="23" r:id="rId22"/>
    <sheet name="Detail Reb" sheetId="25" r:id="rId23"/>
    <sheet name="Aut cons" sheetId="26" r:id="rId24"/>
    <sheet name="Sinistre" sheetId="28" r:id="rId25"/>
    <sheet name="Equip OP" sheetId="27" r:id="rId26"/>
    <sheet name="PAE" sheetId="52" r:id="rId27"/>
    <sheet name="them Vulg" sheetId="31" r:id="rId28"/>
    <sheet name="Infr so-econ" sheetId="32" r:id="rId29"/>
    <sheet name="Evol prd riz" sheetId="55" r:id="rId30"/>
    <sheet name="Compt expl " sheetId="58" r:id="rId31"/>
    <sheet name="Credit OP" sheetId="34" r:id="rId32"/>
    <sheet name="Cons eau" sheetId="36" r:id="rId33"/>
    <sheet name="Equi energ" sheetId="35" r:id="rId34"/>
    <sheet name="Vulg thèmes" sheetId="37" r:id="rId35"/>
    <sheet name="OERT" sheetId="38" r:id="rId36"/>
    <sheet name="Sondag" sheetId="39" r:id="rId37"/>
    <sheet name="Dégrèv" sheetId="41" r:id="rId38"/>
    <sheet name="Redev" sheetId="45" r:id="rId39"/>
    <sheet name="Evict" sheetId="44" r:id="rId40"/>
    <sheet name="Equip Agri" sheetId="59" r:id="rId41"/>
    <sheet name="GIPD" sheetId="49" r:id="rId42"/>
    <sheet name="Sit OP" sheetId="51" r:id="rId43"/>
    <sheet name="case sech-amegt" sheetId="53" r:id="rId44"/>
    <sheet name="Feuil1" sheetId="56" state="hidden" r:id="rId45"/>
  </sheets>
  <definedNames>
    <definedName name="_Hlk29371747" localSheetId="26">PAE!$B$10</definedName>
    <definedName name="_xlnm.Print_Titles" localSheetId="30">'Compt expl '!$3:$4</definedName>
    <definedName name="_xlnm.Print_Titles" localSheetId="28">'Infr so-econ'!$3:$3</definedName>
    <definedName name="_xlnm.Print_Titles" localSheetId="38">Redev!$2:$2</definedName>
  </definedNames>
  <calcPr calcId="145621"/>
</workbook>
</file>

<file path=xl/calcChain.xml><?xml version="1.0" encoding="utf-8"?>
<calcChain xmlns="http://schemas.openxmlformats.org/spreadsheetml/2006/main">
  <c r="G45" i="34" l="1"/>
  <c r="G46" i="34"/>
  <c r="G47" i="34"/>
  <c r="G48" i="34"/>
  <c r="G49" i="34"/>
  <c r="G50" i="34"/>
  <c r="G51" i="34"/>
  <c r="G44" i="34"/>
  <c r="H166" i="55"/>
  <c r="H167" i="55"/>
  <c r="D3" i="18" l="1"/>
  <c r="C12" i="39" l="1"/>
  <c r="E36" i="45"/>
  <c r="H36" i="45" s="1"/>
  <c r="E35" i="45"/>
  <c r="H35" i="45" s="1"/>
  <c r="E34" i="45"/>
  <c r="H34" i="45" s="1"/>
  <c r="B10" i="52"/>
  <c r="AB6" i="52"/>
  <c r="U5" i="20"/>
  <c r="F23" i="45"/>
  <c r="E22" i="45"/>
  <c r="G22" i="45" s="1"/>
  <c r="E21" i="45"/>
  <c r="H21" i="45" s="1"/>
  <c r="G20" i="45"/>
  <c r="H20" i="45"/>
  <c r="E20" i="45"/>
  <c r="D23" i="45"/>
  <c r="C23" i="45"/>
  <c r="E17" i="45"/>
  <c r="H17" i="45" s="1"/>
  <c r="I12" i="39"/>
  <c r="E12" i="39"/>
  <c r="F44" i="45"/>
  <c r="D44" i="45"/>
  <c r="C44" i="45"/>
  <c r="E43" i="45"/>
  <c r="G43" i="45" s="1"/>
  <c r="E23" i="39"/>
  <c r="G37" i="58"/>
  <c r="G31" i="58"/>
  <c r="G32" i="58" s="1"/>
  <c r="B31" i="58"/>
  <c r="C31" i="58"/>
  <c r="C32" i="58" s="1"/>
  <c r="C34" i="58" s="1"/>
  <c r="B34" i="58"/>
  <c r="G156" i="55"/>
  <c r="H11" i="26"/>
  <c r="H10" i="26"/>
  <c r="I10" i="26" s="1"/>
  <c r="H9" i="26"/>
  <c r="I9" i="26"/>
  <c r="H5" i="26"/>
  <c r="H7" i="26"/>
  <c r="I32" i="18"/>
  <c r="J26" i="18"/>
  <c r="J27" i="18"/>
  <c r="J28" i="18"/>
  <c r="J29" i="18"/>
  <c r="J30" i="18"/>
  <c r="J31" i="18"/>
  <c r="J25" i="18"/>
  <c r="J15" i="18"/>
  <c r="J16" i="18"/>
  <c r="J18" i="18"/>
  <c r="J19" i="18"/>
  <c r="J20" i="18"/>
  <c r="J14" i="18"/>
  <c r="I17" i="18"/>
  <c r="I21" i="18" s="1"/>
  <c r="D28" i="1"/>
  <c r="J31" i="1"/>
  <c r="J29" i="1"/>
  <c r="G25" i="53"/>
  <c r="S29" i="7"/>
  <c r="R29" i="7"/>
  <c r="S26" i="7"/>
  <c r="R26" i="7"/>
  <c r="S23" i="7"/>
  <c r="R23" i="7"/>
  <c r="S20" i="7"/>
  <c r="R20" i="7"/>
  <c r="D24" i="49"/>
  <c r="D23" i="49"/>
  <c r="D22" i="49"/>
  <c r="D20" i="49"/>
  <c r="D19" i="49"/>
  <c r="D21" i="49"/>
  <c r="D18" i="49"/>
  <c r="D10" i="49"/>
  <c r="D9" i="49"/>
  <c r="D8" i="49"/>
  <c r="D7" i="49"/>
  <c r="D6" i="49"/>
  <c r="D5" i="49"/>
  <c r="D4" i="49"/>
  <c r="F28" i="45"/>
  <c r="D28" i="45"/>
  <c r="C28" i="45"/>
  <c r="F8" i="39"/>
  <c r="F12" i="39"/>
  <c r="B8" i="39"/>
  <c r="H6" i="38"/>
  <c r="F12" i="38"/>
  <c r="C51" i="34"/>
  <c r="D51" i="34"/>
  <c r="E51" i="34"/>
  <c r="F51" i="34"/>
  <c r="B51" i="34"/>
  <c r="D20" i="34"/>
  <c r="E20" i="34" s="1"/>
  <c r="E25" i="58"/>
  <c r="E23" i="58"/>
  <c r="E16" i="58"/>
  <c r="E15" i="58"/>
  <c r="E9" i="58"/>
  <c r="E8" i="58"/>
  <c r="G35" i="58"/>
  <c r="C35" i="58"/>
  <c r="B35" i="58"/>
  <c r="H154" i="55"/>
  <c r="G154" i="55"/>
  <c r="F154" i="55"/>
  <c r="F155" i="55"/>
  <c r="F156" i="55"/>
  <c r="K200" i="55"/>
  <c r="J200" i="55"/>
  <c r="I200" i="55"/>
  <c r="C200" i="55"/>
  <c r="D200" i="55"/>
  <c r="B200" i="55"/>
  <c r="F200" i="55" s="1"/>
  <c r="L172" i="55"/>
  <c r="H172" i="55"/>
  <c r="G172" i="55"/>
  <c r="F172" i="55"/>
  <c r="E172" i="55"/>
  <c r="L156" i="55"/>
  <c r="H156" i="55"/>
  <c r="E156" i="55"/>
  <c r="L135" i="55"/>
  <c r="L134" i="55"/>
  <c r="H135" i="55"/>
  <c r="G135" i="55"/>
  <c r="F135" i="55"/>
  <c r="E135" i="55"/>
  <c r="L109" i="55"/>
  <c r="H109" i="55"/>
  <c r="G109" i="55"/>
  <c r="F109" i="55"/>
  <c r="E109" i="55"/>
  <c r="H81" i="55"/>
  <c r="E81" i="55"/>
  <c r="L53" i="55"/>
  <c r="H53" i="55"/>
  <c r="G53" i="55"/>
  <c r="F53" i="55"/>
  <c r="E53" i="55"/>
  <c r="H24" i="55"/>
  <c r="G24" i="55"/>
  <c r="F25" i="55"/>
  <c r="F24" i="55"/>
  <c r="L25" i="55"/>
  <c r="L24" i="55"/>
  <c r="L23" i="55"/>
  <c r="E25" i="55"/>
  <c r="E24" i="55"/>
  <c r="B11" i="53"/>
  <c r="C11" i="53"/>
  <c r="B25" i="53"/>
  <c r="C25" i="53"/>
  <c r="F25" i="53"/>
  <c r="B14" i="44"/>
  <c r="C14" i="44"/>
  <c r="D14" i="44"/>
  <c r="G4" i="51"/>
  <c r="G5" i="51"/>
  <c r="G6" i="51"/>
  <c r="G7" i="51"/>
  <c r="G8" i="51"/>
  <c r="G9" i="51"/>
  <c r="G10" i="51"/>
  <c r="B11" i="51"/>
  <c r="C11" i="51"/>
  <c r="D11" i="51"/>
  <c r="E11" i="51"/>
  <c r="F11" i="51"/>
  <c r="B11" i="49"/>
  <c r="D11" i="49" s="1"/>
  <c r="C11" i="49"/>
  <c r="E11" i="49"/>
  <c r="F11" i="49"/>
  <c r="B25" i="49"/>
  <c r="D25" i="49" s="1"/>
  <c r="C25" i="49"/>
  <c r="E25" i="49"/>
  <c r="F25" i="49"/>
  <c r="E3" i="45"/>
  <c r="E8" i="45" s="1"/>
  <c r="H8" i="45" s="1"/>
  <c r="E4" i="45"/>
  <c r="G4" i="45"/>
  <c r="E5" i="45"/>
  <c r="G5" i="45" s="1"/>
  <c r="H5" i="45"/>
  <c r="E6" i="45"/>
  <c r="G6" i="45"/>
  <c r="E7" i="45"/>
  <c r="C8" i="45"/>
  <c r="D8" i="45"/>
  <c r="F8" i="45"/>
  <c r="E9" i="45"/>
  <c r="H9" i="45"/>
  <c r="E10" i="45"/>
  <c r="G10" i="45" s="1"/>
  <c r="E11" i="45"/>
  <c r="G11" i="45"/>
  <c r="E12" i="45"/>
  <c r="H12" i="45"/>
  <c r="E13" i="45"/>
  <c r="G13" i="45"/>
  <c r="E14" i="45"/>
  <c r="H14" i="45" s="1"/>
  <c r="E15" i="45"/>
  <c r="G15" i="45"/>
  <c r="C16" i="45"/>
  <c r="D16" i="45"/>
  <c r="F16" i="45"/>
  <c r="E18" i="45"/>
  <c r="E19" i="45"/>
  <c r="G19" i="45" s="1"/>
  <c r="E24" i="45"/>
  <c r="E25" i="45"/>
  <c r="G25" i="45" s="1"/>
  <c r="E26" i="45"/>
  <c r="G26" i="45" s="1"/>
  <c r="E27" i="45"/>
  <c r="G27" i="45"/>
  <c r="E29" i="45"/>
  <c r="G29" i="45" s="1"/>
  <c r="E30" i="45"/>
  <c r="H30" i="45" s="1"/>
  <c r="E31" i="45"/>
  <c r="G31" i="45" s="1"/>
  <c r="E32" i="45"/>
  <c r="G32" i="45"/>
  <c r="C33" i="45"/>
  <c r="E33" i="45" s="1"/>
  <c r="D33" i="45"/>
  <c r="F33" i="45"/>
  <c r="E37" i="45"/>
  <c r="G37" i="45"/>
  <c r="C38" i="45"/>
  <c r="D38" i="45"/>
  <c r="F38" i="45"/>
  <c r="E39" i="45"/>
  <c r="G39" i="45"/>
  <c r="E40" i="45"/>
  <c r="G40" i="45"/>
  <c r="E41" i="45"/>
  <c r="G41" i="45" s="1"/>
  <c r="E42" i="45"/>
  <c r="H42" i="45"/>
  <c r="C45" i="45"/>
  <c r="D45" i="45"/>
  <c r="C46" i="45"/>
  <c r="D46" i="45"/>
  <c r="C47" i="45"/>
  <c r="D47" i="45"/>
  <c r="C48" i="45"/>
  <c r="D48" i="45"/>
  <c r="F48" i="45"/>
  <c r="C49" i="45"/>
  <c r="D49" i="45"/>
  <c r="F49" i="45"/>
  <c r="E54" i="45"/>
  <c r="G54" i="45" s="1"/>
  <c r="E55" i="45"/>
  <c r="G55" i="45"/>
  <c r="E56" i="45"/>
  <c r="G56" i="45"/>
  <c r="E57" i="45"/>
  <c r="G57" i="45"/>
  <c r="E58" i="45"/>
  <c r="H58" i="45" s="1"/>
  <c r="E59" i="45"/>
  <c r="G59" i="45"/>
  <c r="E60" i="45"/>
  <c r="H60" i="45"/>
  <c r="C61" i="45"/>
  <c r="D61" i="45"/>
  <c r="E61" i="45"/>
  <c r="F61" i="45"/>
  <c r="G74" i="45"/>
  <c r="G75" i="45"/>
  <c r="G76" i="45"/>
  <c r="E77" i="45"/>
  <c r="E80" i="45" s="1"/>
  <c r="G80" i="45" s="1"/>
  <c r="F77" i="45"/>
  <c r="F80" i="45"/>
  <c r="G78" i="45"/>
  <c r="G79" i="45"/>
  <c r="G81" i="45"/>
  <c r="G82" i="45"/>
  <c r="E4" i="41"/>
  <c r="E5" i="41"/>
  <c r="E6" i="41"/>
  <c r="E7" i="41"/>
  <c r="E8" i="41"/>
  <c r="E9" i="41"/>
  <c r="E10" i="41"/>
  <c r="B11" i="41"/>
  <c r="E11" i="41" s="1"/>
  <c r="C11" i="41"/>
  <c r="D11" i="41"/>
  <c r="B12" i="39"/>
  <c r="D12" i="39"/>
  <c r="H12" i="39"/>
  <c r="G12" i="39" s="1"/>
  <c r="B23" i="39"/>
  <c r="D23" i="39"/>
  <c r="E12" i="38"/>
  <c r="F4" i="37"/>
  <c r="G4" i="37"/>
  <c r="F5" i="37"/>
  <c r="G5" i="37"/>
  <c r="F6" i="37"/>
  <c r="G6" i="37" s="1"/>
  <c r="F7" i="37"/>
  <c r="G7" i="37" s="1"/>
  <c r="F8" i="37"/>
  <c r="G8" i="37"/>
  <c r="F9" i="37"/>
  <c r="G9" i="37"/>
  <c r="F10" i="37"/>
  <c r="G10" i="37" s="1"/>
  <c r="F11" i="37"/>
  <c r="G11" i="37" s="1"/>
  <c r="F12" i="37"/>
  <c r="G12" i="37"/>
  <c r="F13" i="37"/>
  <c r="G13" i="37"/>
  <c r="F14" i="37"/>
  <c r="G14" i="37" s="1"/>
  <c r="F15" i="37"/>
  <c r="G15" i="37" s="1"/>
  <c r="F16" i="37"/>
  <c r="G16" i="37"/>
  <c r="F17" i="37"/>
  <c r="G17" i="37"/>
  <c r="F18" i="37"/>
  <c r="G18" i="37" s="1"/>
  <c r="F19" i="37"/>
  <c r="G19" i="37" s="1"/>
  <c r="F20" i="37"/>
  <c r="G20" i="37"/>
  <c r="F21" i="37"/>
  <c r="G21" i="37"/>
  <c r="F22" i="37"/>
  <c r="G22" i="37" s="1"/>
  <c r="F23" i="37"/>
  <c r="G23" i="37" s="1"/>
  <c r="F24" i="37"/>
  <c r="G24" i="37"/>
  <c r="F25" i="37"/>
  <c r="G25" i="37"/>
  <c r="F26" i="37"/>
  <c r="G26" i="37" s="1"/>
  <c r="F27" i="37"/>
  <c r="G27" i="37" s="1"/>
  <c r="F28" i="37"/>
  <c r="G28" i="37"/>
  <c r="F29" i="37"/>
  <c r="G29" i="37"/>
  <c r="F30" i="37"/>
  <c r="G30" i="37" s="1"/>
  <c r="F31" i="37"/>
  <c r="G31" i="37" s="1"/>
  <c r="F32" i="37"/>
  <c r="G32" i="37"/>
  <c r="F33" i="37"/>
  <c r="G33" i="37"/>
  <c r="F34" i="37"/>
  <c r="G34" i="37" s="1"/>
  <c r="F35" i="37"/>
  <c r="G35" i="37" s="1"/>
  <c r="F36" i="37"/>
  <c r="G36" i="37"/>
  <c r="F37" i="37"/>
  <c r="G37" i="37"/>
  <c r="F38" i="37"/>
  <c r="G38" i="37" s="1"/>
  <c r="F39" i="37"/>
  <c r="G39" i="37" s="1"/>
  <c r="F44" i="37"/>
  <c r="G44" i="37"/>
  <c r="F45" i="37"/>
  <c r="G45" i="37"/>
  <c r="F46" i="37"/>
  <c r="G46" i="37" s="1"/>
  <c r="F47" i="37"/>
  <c r="G47" i="37" s="1"/>
  <c r="F48" i="37"/>
  <c r="G48" i="37"/>
  <c r="F49" i="37"/>
  <c r="G49" i="37"/>
  <c r="F50" i="37"/>
  <c r="G50" i="37" s="1"/>
  <c r="F51" i="37"/>
  <c r="G51" i="37" s="1"/>
  <c r="F52" i="37"/>
  <c r="G52" i="37"/>
  <c r="F53" i="37"/>
  <c r="G53" i="37"/>
  <c r="F54" i="37"/>
  <c r="G54" i="37" s="1"/>
  <c r="F55" i="37"/>
  <c r="G55" i="37" s="1"/>
  <c r="F56" i="37"/>
  <c r="G56" i="37"/>
  <c r="F57" i="37"/>
  <c r="G57" i="37"/>
  <c r="F58" i="37"/>
  <c r="G58" i="37" s="1"/>
  <c r="F59" i="37"/>
  <c r="G59" i="37" s="1"/>
  <c r="F60" i="37"/>
  <c r="G60" i="37"/>
  <c r="F61" i="37"/>
  <c r="G61" i="37"/>
  <c r="F62" i="37"/>
  <c r="G62" i="37" s="1"/>
  <c r="F63" i="37"/>
  <c r="G63" i="37" s="1"/>
  <c r="F64" i="37"/>
  <c r="G64" i="37"/>
  <c r="F65" i="37"/>
  <c r="G65" i="37"/>
  <c r="F66" i="37"/>
  <c r="G66" i="37" s="1"/>
  <c r="F67" i="37"/>
  <c r="G67" i="37" s="1"/>
  <c r="F68" i="37"/>
  <c r="G68" i="37"/>
  <c r="F69" i="37"/>
  <c r="G69" i="37"/>
  <c r="F70" i="37"/>
  <c r="G70" i="37" s="1"/>
  <c r="F71" i="37"/>
  <c r="G71" i="37" s="1"/>
  <c r="F72" i="37"/>
  <c r="G72" i="37"/>
  <c r="F73" i="37"/>
  <c r="G73" i="37"/>
  <c r="F74" i="37"/>
  <c r="G74" i="37" s="1"/>
  <c r="F75" i="37"/>
  <c r="G75" i="37" s="1"/>
  <c r="F76" i="37"/>
  <c r="G76" i="37"/>
  <c r="F77" i="37"/>
  <c r="G77" i="37"/>
  <c r="F78" i="37"/>
  <c r="G78" i="37" s="1"/>
  <c r="F79" i="37"/>
  <c r="G79" i="37" s="1"/>
  <c r="F80" i="37"/>
  <c r="G80" i="37"/>
  <c r="F81" i="37"/>
  <c r="G81" i="37"/>
  <c r="F82" i="37"/>
  <c r="G82" i="37" s="1"/>
  <c r="F83" i="37"/>
  <c r="G83" i="37" s="1"/>
  <c r="F84" i="37"/>
  <c r="G84" i="37"/>
  <c r="F85" i="37"/>
  <c r="G85" i="37"/>
  <c r="F86" i="37"/>
  <c r="G86" i="37" s="1"/>
  <c r="F87" i="37"/>
  <c r="G87" i="37" s="1"/>
  <c r="F88" i="37"/>
  <c r="G88" i="37"/>
  <c r="F103" i="37"/>
  <c r="G103" i="37"/>
  <c r="F104" i="37"/>
  <c r="G104" i="37" s="1"/>
  <c r="F105" i="37"/>
  <c r="G105" i="37" s="1"/>
  <c r="F106" i="37"/>
  <c r="G106" i="37"/>
  <c r="F107" i="37"/>
  <c r="G107" i="37"/>
  <c r="F108" i="37"/>
  <c r="G108" i="37" s="1"/>
  <c r="F109" i="37"/>
  <c r="G109" i="37" s="1"/>
  <c r="F110" i="37"/>
  <c r="G110" i="37"/>
  <c r="F111" i="37"/>
  <c r="G111" i="37"/>
  <c r="F112" i="37"/>
  <c r="G112" i="37" s="1"/>
  <c r="F113" i="37"/>
  <c r="G113" i="37" s="1"/>
  <c r="F114" i="37"/>
  <c r="G114" i="37"/>
  <c r="F115" i="37"/>
  <c r="G115" i="37"/>
  <c r="F124" i="37"/>
  <c r="F125" i="37"/>
  <c r="F126" i="37"/>
  <c r="F127" i="37"/>
  <c r="F128" i="37"/>
  <c r="F129" i="37"/>
  <c r="F130" i="37"/>
  <c r="D131" i="37"/>
  <c r="E131" i="37"/>
  <c r="B12" i="35"/>
  <c r="C12" i="35"/>
  <c r="D12" i="35"/>
  <c r="E12" i="35"/>
  <c r="F12" i="35"/>
  <c r="G12" i="35"/>
  <c r="H12" i="35"/>
  <c r="I12" i="35"/>
  <c r="J12" i="35"/>
  <c r="K12" i="35"/>
  <c r="L12" i="35"/>
  <c r="M12" i="35"/>
  <c r="B11" i="36"/>
  <c r="C11" i="36"/>
  <c r="E5" i="34"/>
  <c r="F5" i="34" s="1"/>
  <c r="E10" i="34"/>
  <c r="F10" i="34" s="1"/>
  <c r="E15" i="34"/>
  <c r="F15" i="34" s="1"/>
  <c r="E25" i="34"/>
  <c r="F25" i="34" s="1"/>
  <c r="E33" i="34"/>
  <c r="F33" i="34" s="1"/>
  <c r="E38" i="34"/>
  <c r="F38" i="34" s="1"/>
  <c r="B27" i="58"/>
  <c r="B38" i="58" s="1"/>
  <c r="C27" i="58"/>
  <c r="C38" i="58" s="1"/>
  <c r="D27" i="58"/>
  <c r="D36" i="58" s="1"/>
  <c r="D37" i="58" s="1"/>
  <c r="E27" i="58"/>
  <c r="E36" i="58" s="1"/>
  <c r="E39" i="58" s="1"/>
  <c r="F27" i="58"/>
  <c r="F36" i="58"/>
  <c r="G27" i="58"/>
  <c r="G38" i="58" s="1"/>
  <c r="H27" i="58"/>
  <c r="H36" i="58" s="1"/>
  <c r="D31" i="58"/>
  <c r="D32" i="58" s="1"/>
  <c r="D34" i="58" s="1"/>
  <c r="E31" i="58"/>
  <c r="E32" i="58"/>
  <c r="E34" i="58"/>
  <c r="F31" i="58"/>
  <c r="F32" i="58" s="1"/>
  <c r="F34" i="58" s="1"/>
  <c r="H31" i="58"/>
  <c r="H32" i="58" s="1"/>
  <c r="H34" i="58" s="1"/>
  <c r="D35" i="58"/>
  <c r="E35" i="58"/>
  <c r="F35" i="58"/>
  <c r="F39" i="58" s="1"/>
  <c r="H35" i="58"/>
  <c r="H38" i="58" s="1"/>
  <c r="E5" i="55"/>
  <c r="F5" i="55"/>
  <c r="G5" i="55"/>
  <c r="H5" i="55"/>
  <c r="L5" i="55"/>
  <c r="E6" i="55"/>
  <c r="F6" i="55"/>
  <c r="H6" i="55"/>
  <c r="L6" i="55"/>
  <c r="E7" i="55"/>
  <c r="F7" i="55"/>
  <c r="G7" i="55"/>
  <c r="H7" i="55"/>
  <c r="L7" i="55"/>
  <c r="E8" i="55"/>
  <c r="F8" i="55"/>
  <c r="G8" i="55"/>
  <c r="H8" i="55"/>
  <c r="L8" i="55"/>
  <c r="E9" i="55"/>
  <c r="F9" i="55"/>
  <c r="G9" i="55"/>
  <c r="H9" i="55"/>
  <c r="L9" i="55"/>
  <c r="E10" i="55"/>
  <c r="F10" i="55"/>
  <c r="G10" i="55"/>
  <c r="H10" i="55"/>
  <c r="L10" i="55"/>
  <c r="E11" i="55"/>
  <c r="F11" i="55"/>
  <c r="G11" i="55"/>
  <c r="H11" i="55"/>
  <c r="L11" i="55"/>
  <c r="E12" i="55"/>
  <c r="L12" i="55"/>
  <c r="E13" i="55"/>
  <c r="F13" i="55"/>
  <c r="G13" i="55"/>
  <c r="H13" i="55"/>
  <c r="L13" i="55"/>
  <c r="E14" i="55"/>
  <c r="G14" i="55"/>
  <c r="H14" i="55"/>
  <c r="L14" i="55"/>
  <c r="E15" i="55"/>
  <c r="F15" i="55"/>
  <c r="G15" i="55"/>
  <c r="H15" i="55"/>
  <c r="L15" i="55"/>
  <c r="E16" i="55"/>
  <c r="F16" i="55"/>
  <c r="G16" i="55"/>
  <c r="H16" i="55"/>
  <c r="L16" i="55"/>
  <c r="E17" i="55"/>
  <c r="F17" i="55"/>
  <c r="G17" i="55"/>
  <c r="H17" i="55"/>
  <c r="L17" i="55"/>
  <c r="E18" i="55"/>
  <c r="F18" i="55"/>
  <c r="G18" i="55"/>
  <c r="H18" i="55"/>
  <c r="L18" i="55"/>
  <c r="E19" i="55"/>
  <c r="F19" i="55"/>
  <c r="G19" i="55"/>
  <c r="H19" i="55"/>
  <c r="L19" i="55"/>
  <c r="E20" i="55"/>
  <c r="F20" i="55"/>
  <c r="G20" i="55"/>
  <c r="H20" i="55"/>
  <c r="L20" i="55"/>
  <c r="E21" i="55"/>
  <c r="F21" i="55"/>
  <c r="G21" i="55"/>
  <c r="H21" i="55"/>
  <c r="L21" i="55"/>
  <c r="E22" i="55"/>
  <c r="F22" i="55"/>
  <c r="G22" i="55"/>
  <c r="H22" i="55"/>
  <c r="L22" i="55"/>
  <c r="E23" i="55"/>
  <c r="F23" i="55"/>
  <c r="G23" i="55"/>
  <c r="H23" i="55"/>
  <c r="E34" i="55"/>
  <c r="F34" i="55"/>
  <c r="G34" i="55"/>
  <c r="H34" i="55"/>
  <c r="L34" i="55"/>
  <c r="E35" i="55"/>
  <c r="F35" i="55"/>
  <c r="G35" i="55"/>
  <c r="H35" i="55"/>
  <c r="L35" i="55"/>
  <c r="E36" i="55"/>
  <c r="F36" i="55"/>
  <c r="G36" i="55"/>
  <c r="H36" i="55"/>
  <c r="L36" i="55"/>
  <c r="E37" i="55"/>
  <c r="F37" i="55"/>
  <c r="G37" i="55"/>
  <c r="H37" i="55"/>
  <c r="L37" i="55"/>
  <c r="E38" i="55"/>
  <c r="F38" i="55"/>
  <c r="G38" i="55"/>
  <c r="H38" i="55"/>
  <c r="L38" i="55"/>
  <c r="E39" i="55"/>
  <c r="F39" i="55"/>
  <c r="G39" i="55"/>
  <c r="H39" i="55"/>
  <c r="L39" i="55"/>
  <c r="E40" i="55"/>
  <c r="F40" i="55"/>
  <c r="G40" i="55"/>
  <c r="H40" i="55"/>
  <c r="L40" i="55"/>
  <c r="E41" i="55"/>
  <c r="F41" i="55"/>
  <c r="G41" i="55"/>
  <c r="H41" i="55"/>
  <c r="L41" i="55"/>
  <c r="E42" i="55"/>
  <c r="F42" i="55"/>
  <c r="G42" i="55"/>
  <c r="H42" i="55"/>
  <c r="L42" i="55"/>
  <c r="E43" i="55"/>
  <c r="F43" i="55"/>
  <c r="G43" i="55"/>
  <c r="H43" i="55"/>
  <c r="L43" i="55"/>
  <c r="E44" i="55"/>
  <c r="F44" i="55"/>
  <c r="G44" i="55"/>
  <c r="H44" i="55"/>
  <c r="L44" i="55"/>
  <c r="E45" i="55"/>
  <c r="F45" i="55"/>
  <c r="G45" i="55"/>
  <c r="H45" i="55"/>
  <c r="L45" i="55"/>
  <c r="E46" i="55"/>
  <c r="F46" i="55"/>
  <c r="G46" i="55"/>
  <c r="H46" i="55"/>
  <c r="L46" i="55"/>
  <c r="E47" i="55"/>
  <c r="F47" i="55"/>
  <c r="G47" i="55"/>
  <c r="H47" i="55"/>
  <c r="L47" i="55"/>
  <c r="E48" i="55"/>
  <c r="F48" i="55"/>
  <c r="G48" i="55"/>
  <c r="H48" i="55"/>
  <c r="L48" i="55"/>
  <c r="E49" i="55"/>
  <c r="F49" i="55"/>
  <c r="G49" i="55"/>
  <c r="H49" i="55"/>
  <c r="L49" i="55"/>
  <c r="E50" i="55"/>
  <c r="F50" i="55"/>
  <c r="G50" i="55"/>
  <c r="H50" i="55"/>
  <c r="L50" i="55"/>
  <c r="E51" i="55"/>
  <c r="F51" i="55"/>
  <c r="G51" i="55"/>
  <c r="H51" i="55"/>
  <c r="L51" i="55"/>
  <c r="E52" i="55"/>
  <c r="F52" i="55"/>
  <c r="G52" i="55"/>
  <c r="H52" i="55"/>
  <c r="L52" i="55"/>
  <c r="E62" i="55"/>
  <c r="I62" i="55"/>
  <c r="I181" i="55" s="1"/>
  <c r="J62" i="55"/>
  <c r="K62" i="55"/>
  <c r="E63" i="55"/>
  <c r="I63" i="55"/>
  <c r="L63" i="55" s="1"/>
  <c r="J63" i="55"/>
  <c r="J182" i="55" s="1"/>
  <c r="G182" i="55" s="1"/>
  <c r="K63" i="55"/>
  <c r="E64" i="55"/>
  <c r="I64" i="55"/>
  <c r="J64" i="55"/>
  <c r="J183" i="55" s="1"/>
  <c r="K64" i="55"/>
  <c r="L64" i="55"/>
  <c r="E65" i="55"/>
  <c r="I65" i="55"/>
  <c r="L65" i="55" s="1"/>
  <c r="J65" i="55"/>
  <c r="K65" i="55"/>
  <c r="E66" i="55"/>
  <c r="I66" i="55"/>
  <c r="J66" i="55"/>
  <c r="K66" i="55"/>
  <c r="E67" i="55"/>
  <c r="I67" i="55"/>
  <c r="L67" i="55" s="1"/>
  <c r="J67" i="55"/>
  <c r="K67" i="55"/>
  <c r="E68" i="55"/>
  <c r="I68" i="55"/>
  <c r="L68" i="55" s="1"/>
  <c r="J68" i="55"/>
  <c r="J187" i="55" s="1"/>
  <c r="G187" i="55" s="1"/>
  <c r="K68" i="55"/>
  <c r="K187" i="55" s="1"/>
  <c r="H187" i="55" s="1"/>
  <c r="E69" i="55"/>
  <c r="I69" i="55"/>
  <c r="L69" i="55"/>
  <c r="J69" i="55"/>
  <c r="K69" i="55"/>
  <c r="K188" i="55" s="1"/>
  <c r="H188" i="55" s="1"/>
  <c r="E70" i="55"/>
  <c r="I70" i="55"/>
  <c r="L70" i="55" s="1"/>
  <c r="J70" i="55"/>
  <c r="K70" i="55"/>
  <c r="E71" i="55"/>
  <c r="I71" i="55"/>
  <c r="L71" i="55" s="1"/>
  <c r="J71" i="55"/>
  <c r="K71" i="55"/>
  <c r="E72" i="55"/>
  <c r="I72" i="55"/>
  <c r="I191" i="55" s="1"/>
  <c r="J72" i="55"/>
  <c r="K72" i="55"/>
  <c r="E73" i="55"/>
  <c r="I73" i="55"/>
  <c r="L73" i="55" s="1"/>
  <c r="J73" i="55"/>
  <c r="K73" i="55"/>
  <c r="K192" i="55" s="1"/>
  <c r="E74" i="55"/>
  <c r="I74" i="55"/>
  <c r="L74" i="55" s="1"/>
  <c r="J74" i="55"/>
  <c r="K74" i="55"/>
  <c r="E75" i="55"/>
  <c r="I75" i="55"/>
  <c r="J75" i="55"/>
  <c r="K75" i="55"/>
  <c r="K194" i="55" s="1"/>
  <c r="E76" i="55"/>
  <c r="I76" i="55"/>
  <c r="L76" i="55" s="1"/>
  <c r="J76" i="55"/>
  <c r="K76" i="55"/>
  <c r="K195" i="55"/>
  <c r="E77" i="55"/>
  <c r="I77" i="55"/>
  <c r="L77" i="55" s="1"/>
  <c r="J77" i="55"/>
  <c r="K77" i="55"/>
  <c r="K196" i="55" s="1"/>
  <c r="E78" i="55"/>
  <c r="I78" i="55"/>
  <c r="I197" i="55"/>
  <c r="J78" i="55"/>
  <c r="K78" i="55"/>
  <c r="E79" i="55"/>
  <c r="I79" i="55"/>
  <c r="I198" i="55" s="1"/>
  <c r="F198" i="55" s="1"/>
  <c r="J79" i="55"/>
  <c r="K79" i="55"/>
  <c r="E80" i="55"/>
  <c r="G80" i="55"/>
  <c r="H80" i="55"/>
  <c r="L80" i="55"/>
  <c r="E90" i="55"/>
  <c r="F90" i="55"/>
  <c r="G90" i="55"/>
  <c r="H90" i="55"/>
  <c r="L90" i="55"/>
  <c r="E91" i="55"/>
  <c r="F91" i="55"/>
  <c r="G91" i="55"/>
  <c r="H91" i="55"/>
  <c r="L91" i="55"/>
  <c r="E92" i="55"/>
  <c r="F92" i="55"/>
  <c r="G92" i="55"/>
  <c r="H92" i="55"/>
  <c r="L92" i="55"/>
  <c r="E93" i="55"/>
  <c r="F93" i="55"/>
  <c r="G93" i="55"/>
  <c r="H93" i="55"/>
  <c r="L93" i="55"/>
  <c r="E94" i="55"/>
  <c r="F94" i="55"/>
  <c r="G94" i="55"/>
  <c r="L94" i="55"/>
  <c r="E95" i="55"/>
  <c r="F95" i="55"/>
  <c r="G95" i="55"/>
  <c r="L95" i="55"/>
  <c r="E96" i="55"/>
  <c r="F96" i="55"/>
  <c r="G96" i="55"/>
  <c r="L96" i="55"/>
  <c r="E97" i="55"/>
  <c r="F97" i="55"/>
  <c r="G97" i="55"/>
  <c r="L97" i="55"/>
  <c r="E98" i="55"/>
  <c r="F98" i="55"/>
  <c r="G98" i="55"/>
  <c r="H98" i="55"/>
  <c r="L98" i="55"/>
  <c r="E99" i="55"/>
  <c r="F99" i="55"/>
  <c r="G99" i="55"/>
  <c r="H99" i="55"/>
  <c r="L99" i="55"/>
  <c r="E100" i="55"/>
  <c r="F100" i="55"/>
  <c r="G100" i="55"/>
  <c r="H100" i="55"/>
  <c r="L100" i="55"/>
  <c r="E101" i="55"/>
  <c r="F101" i="55"/>
  <c r="G101" i="55"/>
  <c r="H101" i="55"/>
  <c r="L101" i="55"/>
  <c r="E102" i="55"/>
  <c r="F102" i="55"/>
  <c r="G102" i="55"/>
  <c r="H102" i="55"/>
  <c r="L102" i="55"/>
  <c r="E103" i="55"/>
  <c r="F103" i="55"/>
  <c r="G103" i="55"/>
  <c r="H103" i="55"/>
  <c r="L103" i="55"/>
  <c r="E104" i="55"/>
  <c r="F104" i="55"/>
  <c r="G104" i="55"/>
  <c r="L104" i="55"/>
  <c r="E105" i="55"/>
  <c r="F105" i="55"/>
  <c r="G105" i="55"/>
  <c r="H105" i="55"/>
  <c r="L105" i="55"/>
  <c r="E106" i="55"/>
  <c r="F106" i="55"/>
  <c r="G106" i="55"/>
  <c r="H106" i="55"/>
  <c r="L106" i="55"/>
  <c r="E107" i="55"/>
  <c r="F107" i="55"/>
  <c r="G107" i="55"/>
  <c r="H107" i="55"/>
  <c r="L107" i="55"/>
  <c r="E108" i="55"/>
  <c r="F108" i="55"/>
  <c r="G108" i="55"/>
  <c r="H108" i="55"/>
  <c r="L108" i="55"/>
  <c r="E118" i="55"/>
  <c r="F118" i="55"/>
  <c r="G118" i="55"/>
  <c r="H118" i="55"/>
  <c r="L118" i="55"/>
  <c r="E119" i="55"/>
  <c r="F119" i="55"/>
  <c r="G119" i="55"/>
  <c r="H119" i="55"/>
  <c r="L119" i="55"/>
  <c r="E120" i="55"/>
  <c r="F120" i="55"/>
  <c r="G120" i="55"/>
  <c r="H120" i="55"/>
  <c r="L120" i="55"/>
  <c r="E121" i="55"/>
  <c r="F121" i="55"/>
  <c r="G121" i="55"/>
  <c r="H121" i="55"/>
  <c r="L121" i="55"/>
  <c r="E122" i="55"/>
  <c r="F122" i="55"/>
  <c r="G122" i="55"/>
  <c r="H122" i="55"/>
  <c r="L122" i="55"/>
  <c r="E123" i="55"/>
  <c r="F123" i="55"/>
  <c r="G123" i="55"/>
  <c r="H123" i="55"/>
  <c r="L123" i="55"/>
  <c r="E124" i="55"/>
  <c r="F124" i="55"/>
  <c r="G124" i="55"/>
  <c r="H124" i="55"/>
  <c r="L124" i="55"/>
  <c r="E125" i="55"/>
  <c r="F125" i="55"/>
  <c r="G125" i="55"/>
  <c r="H125" i="55"/>
  <c r="L125" i="55"/>
  <c r="E126" i="55"/>
  <c r="F126" i="55"/>
  <c r="G126" i="55"/>
  <c r="H126" i="55"/>
  <c r="L126" i="55"/>
  <c r="E127" i="55"/>
  <c r="F127" i="55"/>
  <c r="G127" i="55"/>
  <c r="H127" i="55"/>
  <c r="L127" i="55"/>
  <c r="E128" i="55"/>
  <c r="F128" i="55"/>
  <c r="G128" i="55"/>
  <c r="H128" i="55"/>
  <c r="L128" i="55"/>
  <c r="E129" i="55"/>
  <c r="F129" i="55"/>
  <c r="G129" i="55"/>
  <c r="H129" i="55"/>
  <c r="L129" i="55"/>
  <c r="E130" i="55"/>
  <c r="F130" i="55"/>
  <c r="G130" i="55"/>
  <c r="H130" i="55"/>
  <c r="L130" i="55"/>
  <c r="E131" i="55"/>
  <c r="F131" i="55"/>
  <c r="G131" i="55"/>
  <c r="H131" i="55"/>
  <c r="L131" i="55"/>
  <c r="E132" i="55"/>
  <c r="F132" i="55"/>
  <c r="G132" i="55"/>
  <c r="H132" i="55"/>
  <c r="L132" i="55"/>
  <c r="E133" i="55"/>
  <c r="F133" i="55"/>
  <c r="G133" i="55"/>
  <c r="H133" i="55"/>
  <c r="L133" i="55"/>
  <c r="E134" i="55"/>
  <c r="F134" i="55"/>
  <c r="G134" i="55"/>
  <c r="H134" i="55"/>
  <c r="E144" i="55"/>
  <c r="F144" i="55"/>
  <c r="G144" i="55"/>
  <c r="H144" i="55"/>
  <c r="L144" i="55"/>
  <c r="E145" i="55"/>
  <c r="F145" i="55"/>
  <c r="G145" i="55"/>
  <c r="H145" i="55"/>
  <c r="L145" i="55"/>
  <c r="E146" i="55"/>
  <c r="F146" i="55"/>
  <c r="G146" i="55"/>
  <c r="H146" i="55"/>
  <c r="L146" i="55"/>
  <c r="E147" i="55"/>
  <c r="F147" i="55"/>
  <c r="G147" i="55"/>
  <c r="H147" i="55"/>
  <c r="L147" i="55"/>
  <c r="E148" i="55"/>
  <c r="F148" i="55"/>
  <c r="G148" i="55"/>
  <c r="H148" i="55"/>
  <c r="L148" i="55"/>
  <c r="E149" i="55"/>
  <c r="F149" i="55"/>
  <c r="G149" i="55"/>
  <c r="H149" i="55"/>
  <c r="L149" i="55"/>
  <c r="E150" i="55"/>
  <c r="F150" i="55"/>
  <c r="G150" i="55"/>
  <c r="H150" i="55"/>
  <c r="L150" i="55"/>
  <c r="E151" i="55"/>
  <c r="F151" i="55"/>
  <c r="G151" i="55"/>
  <c r="H151" i="55"/>
  <c r="L151" i="55"/>
  <c r="E152" i="55"/>
  <c r="F152" i="55"/>
  <c r="G152" i="55"/>
  <c r="H152" i="55"/>
  <c r="L152" i="55"/>
  <c r="E153" i="55"/>
  <c r="F153" i="55"/>
  <c r="G153" i="55"/>
  <c r="H153" i="55"/>
  <c r="L153" i="55"/>
  <c r="E154" i="55"/>
  <c r="L154" i="55"/>
  <c r="E155" i="55"/>
  <c r="G155" i="55"/>
  <c r="H155" i="55"/>
  <c r="L155" i="55"/>
  <c r="E165" i="55"/>
  <c r="F165" i="55"/>
  <c r="G165" i="55"/>
  <c r="H165" i="55"/>
  <c r="L165" i="55"/>
  <c r="E166" i="55"/>
  <c r="F166" i="55"/>
  <c r="G166" i="55"/>
  <c r="L166" i="55"/>
  <c r="E167" i="55"/>
  <c r="F167" i="55"/>
  <c r="G167" i="55"/>
  <c r="L167" i="55"/>
  <c r="E168" i="55"/>
  <c r="F168" i="55"/>
  <c r="G168" i="55"/>
  <c r="H168" i="55"/>
  <c r="L168" i="55"/>
  <c r="E171" i="55"/>
  <c r="F171" i="55"/>
  <c r="G171" i="55"/>
  <c r="H171" i="55"/>
  <c r="L171" i="55"/>
  <c r="B181" i="55"/>
  <c r="C181" i="55"/>
  <c r="D181" i="55"/>
  <c r="J181" i="55"/>
  <c r="K181" i="55"/>
  <c r="H181" i="55" s="1"/>
  <c r="B182" i="55"/>
  <c r="E182" i="55" s="1"/>
  <c r="C182" i="55"/>
  <c r="D182" i="55"/>
  <c r="I182" i="55"/>
  <c r="K182" i="55"/>
  <c r="H182" i="55"/>
  <c r="B183" i="55"/>
  <c r="C183" i="55"/>
  <c r="D183" i="55"/>
  <c r="I183" i="55"/>
  <c r="K183" i="55"/>
  <c r="B184" i="55"/>
  <c r="C184" i="55"/>
  <c r="D184" i="55"/>
  <c r="I184" i="55"/>
  <c r="K184" i="55"/>
  <c r="B185" i="55"/>
  <c r="C185" i="55"/>
  <c r="D185" i="55"/>
  <c r="I185" i="55"/>
  <c r="K185" i="55"/>
  <c r="B186" i="55"/>
  <c r="C186" i="55"/>
  <c r="D186" i="55"/>
  <c r="I186" i="55"/>
  <c r="J186" i="55"/>
  <c r="K186" i="55"/>
  <c r="H186" i="55"/>
  <c r="B187" i="55"/>
  <c r="C187" i="55"/>
  <c r="D187" i="55"/>
  <c r="B188" i="55"/>
  <c r="C188" i="55"/>
  <c r="D188" i="55"/>
  <c r="E188" i="55" s="1"/>
  <c r="I188" i="55"/>
  <c r="J188" i="55"/>
  <c r="B189" i="55"/>
  <c r="C189" i="55"/>
  <c r="D189" i="55"/>
  <c r="J189" i="55"/>
  <c r="K189" i="55"/>
  <c r="B190" i="55"/>
  <c r="C190" i="55"/>
  <c r="G190" i="55" s="1"/>
  <c r="D190" i="55"/>
  <c r="J190" i="55"/>
  <c r="K190" i="55"/>
  <c r="H190" i="55"/>
  <c r="B191" i="55"/>
  <c r="C191" i="55"/>
  <c r="G191" i="55"/>
  <c r="D191" i="55"/>
  <c r="J191" i="55"/>
  <c r="B192" i="55"/>
  <c r="E192" i="55" s="1"/>
  <c r="C192" i="55"/>
  <c r="D192" i="55"/>
  <c r="I192" i="55"/>
  <c r="B193" i="55"/>
  <c r="C193" i="55"/>
  <c r="D193" i="55"/>
  <c r="E193" i="55" s="1"/>
  <c r="I193" i="55"/>
  <c r="K193" i="55"/>
  <c r="B194" i="55"/>
  <c r="C194" i="55"/>
  <c r="D194" i="55"/>
  <c r="I194" i="55"/>
  <c r="J194" i="55"/>
  <c r="B195" i="55"/>
  <c r="C195" i="55"/>
  <c r="D195" i="55"/>
  <c r="I195" i="55"/>
  <c r="J195" i="55"/>
  <c r="B196" i="55"/>
  <c r="C196" i="55"/>
  <c r="D196" i="55"/>
  <c r="I196" i="55"/>
  <c r="F196" i="55" s="1"/>
  <c r="J196" i="55"/>
  <c r="B197" i="55"/>
  <c r="C197" i="55"/>
  <c r="D197" i="55"/>
  <c r="K197" i="55"/>
  <c r="B198" i="55"/>
  <c r="C198" i="55"/>
  <c r="E198" i="55" s="1"/>
  <c r="D198" i="55"/>
  <c r="J198" i="55"/>
  <c r="K198" i="55"/>
  <c r="H198" i="55" s="1"/>
  <c r="E199" i="55"/>
  <c r="F199" i="55"/>
  <c r="G199" i="55"/>
  <c r="H199" i="55"/>
  <c r="L199" i="55"/>
  <c r="I5" i="32"/>
  <c r="I6" i="32"/>
  <c r="I7" i="32"/>
  <c r="I8" i="32"/>
  <c r="I9" i="32"/>
  <c r="I10" i="32"/>
  <c r="I11" i="32"/>
  <c r="I12" i="32"/>
  <c r="I13" i="32"/>
  <c r="I14" i="32"/>
  <c r="I15" i="32"/>
  <c r="I17" i="32"/>
  <c r="I18" i="32"/>
  <c r="I19" i="32"/>
  <c r="I20" i="32"/>
  <c r="I21" i="32"/>
  <c r="I22" i="32"/>
  <c r="I23" i="32"/>
  <c r="I24" i="32"/>
  <c r="I25" i="32"/>
  <c r="I26" i="32"/>
  <c r="I28" i="32"/>
  <c r="I29" i="32"/>
  <c r="I30" i="32"/>
  <c r="I31" i="32"/>
  <c r="I32" i="32"/>
  <c r="I34" i="32"/>
  <c r="I35" i="32"/>
  <c r="I36" i="32"/>
  <c r="I37" i="32"/>
  <c r="I39" i="32"/>
  <c r="I40" i="32"/>
  <c r="I41" i="32"/>
  <c r="I42" i="32"/>
  <c r="I44" i="32"/>
  <c r="I45" i="32"/>
  <c r="I46" i="32"/>
  <c r="I47" i="32"/>
  <c r="H26" i="31"/>
  <c r="O5" i="52"/>
  <c r="R5" i="52"/>
  <c r="U5" i="52"/>
  <c r="O6" i="52"/>
  <c r="R6" i="52"/>
  <c r="U6" i="52"/>
  <c r="AE6" i="52"/>
  <c r="AH6" i="52"/>
  <c r="D7" i="52"/>
  <c r="O7" i="52"/>
  <c r="R7" i="52"/>
  <c r="U7" i="52"/>
  <c r="D8" i="52"/>
  <c r="O8" i="52"/>
  <c r="R8" i="52"/>
  <c r="U8" i="52"/>
  <c r="D9" i="52"/>
  <c r="R9" i="52"/>
  <c r="U9" i="52"/>
  <c r="C10" i="52"/>
  <c r="D10" i="52" s="1"/>
  <c r="M10" i="52"/>
  <c r="N10" i="52"/>
  <c r="O10" i="52"/>
  <c r="P10" i="52"/>
  <c r="Q10" i="52"/>
  <c r="R10" i="52" s="1"/>
  <c r="S10" i="52"/>
  <c r="T10" i="52"/>
  <c r="U10" i="52" s="1"/>
  <c r="O11" i="52"/>
  <c r="R11" i="52"/>
  <c r="U11" i="52"/>
  <c r="AB13" i="52"/>
  <c r="AE13" i="52"/>
  <c r="AH13" i="52"/>
  <c r="D15" i="52"/>
  <c r="D16" i="52"/>
  <c r="O16" i="52"/>
  <c r="R16" i="52"/>
  <c r="U16" i="52"/>
  <c r="D17" i="52"/>
  <c r="O17" i="52"/>
  <c r="R17" i="52"/>
  <c r="U17" i="52"/>
  <c r="D18" i="52"/>
  <c r="O18" i="52"/>
  <c r="R18" i="52"/>
  <c r="U18" i="52"/>
  <c r="D19" i="52"/>
  <c r="O19" i="52"/>
  <c r="R19" i="52"/>
  <c r="U19" i="52"/>
  <c r="AB19" i="52"/>
  <c r="AD19" i="52"/>
  <c r="AE19" i="52"/>
  <c r="AF19" i="52"/>
  <c r="B20" i="52"/>
  <c r="C20" i="52"/>
  <c r="D20" i="52" s="1"/>
  <c r="O20" i="52"/>
  <c r="R20" i="52"/>
  <c r="U20" i="52"/>
  <c r="D21" i="52"/>
  <c r="M21" i="52"/>
  <c r="N21" i="52"/>
  <c r="O21" i="52" s="1"/>
  <c r="P21" i="52"/>
  <c r="Q21" i="52"/>
  <c r="R21" i="52" s="1"/>
  <c r="S21" i="52"/>
  <c r="T21" i="52"/>
  <c r="O22" i="52"/>
  <c r="R22" i="52"/>
  <c r="U22" i="52"/>
  <c r="B26" i="52"/>
  <c r="C26" i="52"/>
  <c r="B27" i="52"/>
  <c r="D27" i="52" s="1"/>
  <c r="C27" i="52"/>
  <c r="O27" i="52"/>
  <c r="B28" i="52"/>
  <c r="C28" i="52"/>
  <c r="O28" i="52"/>
  <c r="B29" i="52"/>
  <c r="C29" i="52"/>
  <c r="D29" i="52"/>
  <c r="O29" i="52"/>
  <c r="B30" i="52"/>
  <c r="C30" i="52"/>
  <c r="D30" i="52"/>
  <c r="O30" i="52"/>
  <c r="O31" i="52"/>
  <c r="B32" i="52"/>
  <c r="D32" i="52" s="1"/>
  <c r="C32" i="52"/>
  <c r="M32" i="52"/>
  <c r="N32" i="52"/>
  <c r="O32" i="52"/>
  <c r="O33" i="52"/>
  <c r="F5" i="27"/>
  <c r="K5" i="27"/>
  <c r="F6" i="27"/>
  <c r="K6" i="27"/>
  <c r="F7" i="27"/>
  <c r="K7" i="27"/>
  <c r="F8" i="27"/>
  <c r="K8" i="27"/>
  <c r="F9" i="27"/>
  <c r="K9" i="27"/>
  <c r="F10" i="27"/>
  <c r="K10" i="27"/>
  <c r="F11" i="27"/>
  <c r="K11" i="27"/>
  <c r="F12" i="27"/>
  <c r="K12" i="27"/>
  <c r="F13" i="27"/>
  <c r="K13" i="27"/>
  <c r="F14" i="27"/>
  <c r="K14" i="27"/>
  <c r="F15" i="27"/>
  <c r="K15" i="27"/>
  <c r="F16" i="27"/>
  <c r="K16" i="27"/>
  <c r="F17" i="27"/>
  <c r="K17" i="27"/>
  <c r="F18" i="27"/>
  <c r="K18" i="27"/>
  <c r="F19" i="27"/>
  <c r="K19" i="27"/>
  <c r="F20" i="27"/>
  <c r="K20" i="27"/>
  <c r="F21" i="27"/>
  <c r="K21" i="27"/>
  <c r="F25" i="27"/>
  <c r="K25" i="27"/>
  <c r="F26" i="27"/>
  <c r="K26" i="27"/>
  <c r="F27" i="27"/>
  <c r="K27" i="27"/>
  <c r="F28" i="27"/>
  <c r="K28" i="27"/>
  <c r="F29" i="27"/>
  <c r="K29" i="27"/>
  <c r="F30" i="27"/>
  <c r="K30" i="27"/>
  <c r="F31" i="27"/>
  <c r="K31" i="27"/>
  <c r="F32" i="27"/>
  <c r="K32" i="27"/>
  <c r="F33" i="27"/>
  <c r="K33" i="27"/>
  <c r="F34" i="27"/>
  <c r="K34" i="27"/>
  <c r="F35" i="27"/>
  <c r="K35" i="27"/>
  <c r="F36" i="27"/>
  <c r="K36" i="27"/>
  <c r="F37" i="27"/>
  <c r="K37" i="27"/>
  <c r="F38" i="27"/>
  <c r="K38" i="27"/>
  <c r="F39" i="27"/>
  <c r="K39" i="27"/>
  <c r="F40" i="27"/>
  <c r="K40" i="27"/>
  <c r="F41" i="27"/>
  <c r="K41" i="27"/>
  <c r="F50" i="27"/>
  <c r="K50" i="27"/>
  <c r="F51" i="27"/>
  <c r="K51" i="27"/>
  <c r="F52" i="27"/>
  <c r="K52" i="27"/>
  <c r="F53" i="27"/>
  <c r="K53" i="27"/>
  <c r="F54" i="27"/>
  <c r="K54" i="27"/>
  <c r="F55" i="27"/>
  <c r="K55" i="27"/>
  <c r="F56" i="27"/>
  <c r="K56" i="27"/>
  <c r="F57" i="27"/>
  <c r="K57" i="27"/>
  <c r="F58" i="27"/>
  <c r="K58" i="27"/>
  <c r="F59" i="27"/>
  <c r="K59" i="27"/>
  <c r="F60" i="27"/>
  <c r="K60" i="27"/>
  <c r="F61" i="27"/>
  <c r="K61" i="27"/>
  <c r="F62" i="27"/>
  <c r="K62" i="27"/>
  <c r="F63" i="27"/>
  <c r="K63" i="27"/>
  <c r="F64" i="27"/>
  <c r="K64" i="27"/>
  <c r="F65" i="27"/>
  <c r="K65" i="27"/>
  <c r="F66" i="27"/>
  <c r="K66" i="27"/>
  <c r="F70" i="27"/>
  <c r="F71" i="27"/>
  <c r="F72" i="27"/>
  <c r="F73" i="27"/>
  <c r="F74" i="27"/>
  <c r="F75" i="27"/>
  <c r="F76" i="27"/>
  <c r="F77" i="27"/>
  <c r="F78" i="27"/>
  <c r="F79" i="27"/>
  <c r="F80" i="27"/>
  <c r="F81" i="27"/>
  <c r="F82" i="27"/>
  <c r="F83" i="27"/>
  <c r="F84" i="27"/>
  <c r="F85" i="27"/>
  <c r="F86" i="27"/>
  <c r="I5" i="28"/>
  <c r="I6" i="28"/>
  <c r="I7" i="28"/>
  <c r="I8" i="28"/>
  <c r="I9" i="28"/>
  <c r="I10" i="28"/>
  <c r="I11" i="28"/>
  <c r="B12" i="28"/>
  <c r="C12" i="28"/>
  <c r="D12" i="28"/>
  <c r="E12" i="28"/>
  <c r="F12" i="28"/>
  <c r="G12" i="28"/>
  <c r="H12" i="28"/>
  <c r="C5" i="26"/>
  <c r="E5" i="26"/>
  <c r="G5" i="26"/>
  <c r="I5" i="26"/>
  <c r="C6" i="26"/>
  <c r="E6" i="26"/>
  <c r="G6" i="26"/>
  <c r="J6" i="26" s="1"/>
  <c r="P11" i="26" s="1"/>
  <c r="Q11" i="26" s="1"/>
  <c r="R11" i="26" s="1"/>
  <c r="H6" i="26"/>
  <c r="I6" i="26" s="1"/>
  <c r="C7" i="26"/>
  <c r="E7" i="26"/>
  <c r="J7" i="26" s="1"/>
  <c r="P12" i="26" s="1"/>
  <c r="Q12" i="26" s="1"/>
  <c r="R12" i="26" s="1"/>
  <c r="G7" i="26"/>
  <c r="I7" i="26"/>
  <c r="C8" i="26"/>
  <c r="J8" i="26" s="1"/>
  <c r="P13" i="26" s="1"/>
  <c r="Q13" i="26" s="1"/>
  <c r="R13" i="26" s="1"/>
  <c r="E8" i="26"/>
  <c r="G8" i="26"/>
  <c r="H8" i="26"/>
  <c r="I8" i="26"/>
  <c r="C9" i="26"/>
  <c r="J9" i="26" s="1"/>
  <c r="P14" i="26" s="1"/>
  <c r="Q14" i="26" s="1"/>
  <c r="R14" i="26" s="1"/>
  <c r="E9" i="26"/>
  <c r="G9" i="26"/>
  <c r="C10" i="26"/>
  <c r="J10" i="26" s="1"/>
  <c r="P15" i="26" s="1"/>
  <c r="Q15" i="26" s="1"/>
  <c r="R15" i="26" s="1"/>
  <c r="E10" i="26"/>
  <c r="G10" i="26"/>
  <c r="O10" i="26"/>
  <c r="C11" i="26"/>
  <c r="E11" i="26"/>
  <c r="G11" i="26"/>
  <c r="I11" i="26"/>
  <c r="J11" i="26"/>
  <c r="P16" i="26" s="1"/>
  <c r="Q16" i="26" s="1"/>
  <c r="R16" i="26" s="1"/>
  <c r="O11" i="26"/>
  <c r="B12" i="26"/>
  <c r="C12" i="26" s="1"/>
  <c r="D12" i="26"/>
  <c r="E12" i="26" s="1"/>
  <c r="F12" i="26"/>
  <c r="G12" i="26"/>
  <c r="O12" i="26"/>
  <c r="O13" i="26"/>
  <c r="O14" i="26"/>
  <c r="O15" i="26"/>
  <c r="O16" i="26"/>
  <c r="L17" i="26"/>
  <c r="M17" i="26"/>
  <c r="N17" i="26"/>
  <c r="B12" i="25"/>
  <c r="C12" i="25"/>
  <c r="D12" i="25"/>
  <c r="E12" i="25"/>
  <c r="F12" i="25"/>
  <c r="G12" i="25"/>
  <c r="H12" i="25"/>
  <c r="I12" i="25"/>
  <c r="J12" i="25"/>
  <c r="K12" i="25"/>
  <c r="L12" i="25"/>
  <c r="M12" i="25"/>
  <c r="O13" i="25"/>
  <c r="P13" i="25"/>
  <c r="Q13" i="25"/>
  <c r="B13" i="23"/>
  <c r="C13" i="23"/>
  <c r="D13" i="23"/>
  <c r="E13" i="23"/>
  <c r="F13" i="23"/>
  <c r="G13" i="23"/>
  <c r="H13" i="23"/>
  <c r="I13" i="23"/>
  <c r="J13" i="23"/>
  <c r="K13" i="23"/>
  <c r="J26" i="23"/>
  <c r="J28" i="23" s="1"/>
  <c r="K26" i="23"/>
  <c r="K28" i="23" s="1"/>
  <c r="L26" i="23"/>
  <c r="M26" i="23"/>
  <c r="B27" i="23"/>
  <c r="C27" i="23"/>
  <c r="D27" i="23"/>
  <c r="E27" i="23"/>
  <c r="F27" i="23"/>
  <c r="G27" i="23"/>
  <c r="L28" i="23"/>
  <c r="M28" i="23"/>
  <c r="B12" i="21"/>
  <c r="C12" i="21"/>
  <c r="D12" i="21"/>
  <c r="E12" i="21"/>
  <c r="F12" i="21"/>
  <c r="G12" i="21"/>
  <c r="H12" i="21"/>
  <c r="I12" i="21"/>
  <c r="B25" i="21"/>
  <c r="C25" i="21"/>
  <c r="D25" i="21"/>
  <c r="E25" i="21"/>
  <c r="F25" i="21"/>
  <c r="G25" i="21"/>
  <c r="H25" i="21"/>
  <c r="I25" i="21"/>
  <c r="J25" i="21"/>
  <c r="B13" i="22"/>
  <c r="C13" i="22"/>
  <c r="D13" i="22"/>
  <c r="E13" i="22"/>
  <c r="F13" i="22"/>
  <c r="G13" i="22"/>
  <c r="H13" i="22"/>
  <c r="I13" i="22"/>
  <c r="J13" i="22"/>
  <c r="K13" i="22"/>
  <c r="L13" i="22"/>
  <c r="M13" i="22"/>
  <c r="N13" i="22"/>
  <c r="O13" i="22"/>
  <c r="U4" i="20"/>
  <c r="X4" i="20"/>
  <c r="AA4" i="20"/>
  <c r="AD4" i="20"/>
  <c r="N5" i="20"/>
  <c r="O5" i="20"/>
  <c r="P5" i="20"/>
  <c r="X5" i="20"/>
  <c r="AA5" i="20"/>
  <c r="AD5" i="20"/>
  <c r="N6" i="20"/>
  <c r="O6" i="20"/>
  <c r="P6" i="20"/>
  <c r="U6" i="20"/>
  <c r="X6" i="20"/>
  <c r="AA6" i="20"/>
  <c r="AD6" i="20"/>
  <c r="N7" i="20"/>
  <c r="O7" i="20"/>
  <c r="P7" i="20"/>
  <c r="U7" i="20"/>
  <c r="X7" i="20"/>
  <c r="AA7" i="20"/>
  <c r="AD7" i="20"/>
  <c r="N8" i="20"/>
  <c r="O8" i="20"/>
  <c r="P8" i="20"/>
  <c r="U8" i="20"/>
  <c r="X8" i="20"/>
  <c r="AA8" i="20"/>
  <c r="AD8" i="20"/>
  <c r="N9" i="20"/>
  <c r="O9" i="20"/>
  <c r="P9" i="20"/>
  <c r="U9" i="20"/>
  <c r="X9" i="20"/>
  <c r="AA9" i="20"/>
  <c r="AD9" i="20"/>
  <c r="N10" i="20"/>
  <c r="O10" i="20"/>
  <c r="P10" i="20"/>
  <c r="U10" i="20"/>
  <c r="X10" i="20"/>
  <c r="AA10" i="20"/>
  <c r="AD10" i="20"/>
  <c r="N11" i="20"/>
  <c r="O11" i="20"/>
  <c r="P11" i="20"/>
  <c r="S11" i="20"/>
  <c r="T11" i="20"/>
  <c r="V11" i="20"/>
  <c r="X11" i="20" s="1"/>
  <c r="W11" i="20"/>
  <c r="Y11" i="20"/>
  <c r="Z11" i="20"/>
  <c r="AB11" i="20"/>
  <c r="AC11" i="20"/>
  <c r="AD11" i="20"/>
  <c r="B12" i="20"/>
  <c r="C12" i="20"/>
  <c r="N12" i="20" s="1"/>
  <c r="D12" i="20"/>
  <c r="E12" i="20"/>
  <c r="F12" i="20"/>
  <c r="G12" i="20"/>
  <c r="H12" i="20"/>
  <c r="I12" i="20"/>
  <c r="J12" i="20"/>
  <c r="K12" i="20"/>
  <c r="L12" i="20"/>
  <c r="M12" i="20"/>
  <c r="P12" i="20" s="1"/>
  <c r="S23" i="20"/>
  <c r="T23" i="20"/>
  <c r="V23" i="20"/>
  <c r="W23" i="20"/>
  <c r="X23" i="20"/>
  <c r="D4" i="18"/>
  <c r="D5" i="18"/>
  <c r="D6" i="18"/>
  <c r="T6" i="18"/>
  <c r="D7" i="18"/>
  <c r="T7" i="18"/>
  <c r="D8" i="18"/>
  <c r="T8" i="18"/>
  <c r="D9" i="18"/>
  <c r="T9" i="18"/>
  <c r="B10" i="18"/>
  <c r="C10" i="18"/>
  <c r="D10" i="18"/>
  <c r="E10" i="18"/>
  <c r="T10" i="18"/>
  <c r="T11" i="18"/>
  <c r="T12" i="18"/>
  <c r="M13" i="18"/>
  <c r="N13" i="18"/>
  <c r="O13" i="18"/>
  <c r="P13" i="18"/>
  <c r="Q13" i="18"/>
  <c r="R13" i="18"/>
  <c r="S13" i="18"/>
  <c r="B21" i="18"/>
  <c r="C21" i="18"/>
  <c r="D21" i="18"/>
  <c r="E21" i="18"/>
  <c r="F21" i="18"/>
  <c r="G21" i="18"/>
  <c r="H21" i="18"/>
  <c r="J21" i="18"/>
  <c r="B32" i="18"/>
  <c r="C32" i="18"/>
  <c r="D32" i="18"/>
  <c r="E32" i="18"/>
  <c r="F32" i="18"/>
  <c r="G32" i="18"/>
  <c r="H32" i="18"/>
  <c r="L5" i="19"/>
  <c r="L6" i="19"/>
  <c r="L7" i="19"/>
  <c r="L8" i="19"/>
  <c r="L9" i="19"/>
  <c r="L10" i="19"/>
  <c r="L11" i="19"/>
  <c r="B12" i="19"/>
  <c r="C12" i="19"/>
  <c r="D12" i="19"/>
  <c r="E12" i="19"/>
  <c r="F12" i="19"/>
  <c r="G12" i="19"/>
  <c r="H12" i="19"/>
  <c r="I12" i="19"/>
  <c r="J12" i="19"/>
  <c r="K12" i="19"/>
  <c r="L20" i="19"/>
  <c r="L21" i="19"/>
  <c r="L22" i="19"/>
  <c r="L23" i="19"/>
  <c r="L24" i="19"/>
  <c r="L25" i="19"/>
  <c r="L26" i="19"/>
  <c r="B27" i="19"/>
  <c r="C27" i="19"/>
  <c r="D27" i="19"/>
  <c r="E27" i="19"/>
  <c r="F27" i="19"/>
  <c r="G27" i="19"/>
  <c r="H27" i="19"/>
  <c r="I27" i="19"/>
  <c r="J27" i="19"/>
  <c r="K27" i="19"/>
  <c r="P11" i="17"/>
  <c r="P12" i="17"/>
  <c r="P13" i="17"/>
  <c r="P14" i="17"/>
  <c r="P15" i="17"/>
  <c r="P16" i="17"/>
  <c r="P17" i="17"/>
  <c r="N18" i="17"/>
  <c r="O18" i="17"/>
  <c r="P18" i="17" s="1"/>
  <c r="Q18" i="17"/>
  <c r="C19" i="17"/>
  <c r="D19" i="17"/>
  <c r="E19" i="17"/>
  <c r="F19" i="17"/>
  <c r="G19" i="17"/>
  <c r="H19" i="17"/>
  <c r="I19" i="17"/>
  <c r="J19" i="17"/>
  <c r="K19" i="17"/>
  <c r="L19" i="17"/>
  <c r="C20" i="17"/>
  <c r="D20" i="17"/>
  <c r="E20" i="17"/>
  <c r="F20" i="17"/>
  <c r="G20" i="17"/>
  <c r="H20" i="17"/>
  <c r="I20" i="17"/>
  <c r="J20" i="17"/>
  <c r="K20" i="17"/>
  <c r="L20" i="17"/>
  <c r="B11" i="16"/>
  <c r="C11" i="16"/>
  <c r="B13" i="16"/>
  <c r="C13" i="16"/>
  <c r="B28" i="16"/>
  <c r="B30" i="16" s="1"/>
  <c r="C28" i="16"/>
  <c r="C30" i="16" s="1"/>
  <c r="D28" i="16"/>
  <c r="D30" i="16" s="1"/>
  <c r="E28" i="16"/>
  <c r="E30" i="16"/>
  <c r="F28" i="16"/>
  <c r="F30" i="16"/>
  <c r="G28" i="16"/>
  <c r="G30" i="16"/>
  <c r="B11" i="40"/>
  <c r="C11" i="40"/>
  <c r="D11" i="40"/>
  <c r="E11" i="40"/>
  <c r="F11" i="40"/>
  <c r="G11" i="40"/>
  <c r="H11" i="40"/>
  <c r="I11" i="40"/>
  <c r="J11" i="40"/>
  <c r="B21" i="40"/>
  <c r="C21" i="40"/>
  <c r="F21" i="40"/>
  <c r="G21" i="40"/>
  <c r="H21" i="40"/>
  <c r="D28" i="40"/>
  <c r="D32" i="40" s="1"/>
  <c r="E28" i="40"/>
  <c r="E32" i="40" s="1"/>
  <c r="G28" i="40"/>
  <c r="B32" i="40"/>
  <c r="F32" i="40"/>
  <c r="G32" i="40"/>
  <c r="H32" i="40"/>
  <c r="B11" i="15"/>
  <c r="C11" i="15"/>
  <c r="D11" i="15"/>
  <c r="E11" i="15"/>
  <c r="F11" i="15"/>
  <c r="G11" i="15"/>
  <c r="H11" i="15"/>
  <c r="I11" i="15"/>
  <c r="J11" i="15"/>
  <c r="K11" i="15"/>
  <c r="B24" i="15"/>
  <c r="C24" i="15"/>
  <c r="D24" i="15"/>
  <c r="E24" i="15"/>
  <c r="F24" i="15"/>
  <c r="G24" i="15"/>
  <c r="H24" i="15"/>
  <c r="I24" i="15"/>
  <c r="J24" i="15"/>
  <c r="K24" i="15"/>
  <c r="D6" i="14"/>
  <c r="D7" i="14"/>
  <c r="D8" i="14"/>
  <c r="G9" i="14"/>
  <c r="D10" i="14"/>
  <c r="D11" i="14"/>
  <c r="D12" i="14"/>
  <c r="B13" i="14"/>
  <c r="C13" i="14"/>
  <c r="E13" i="14"/>
  <c r="F13" i="14"/>
  <c r="G13" i="14"/>
  <c r="H13" i="14"/>
  <c r="I13" i="14"/>
  <c r="J13" i="14"/>
  <c r="K13" i="14"/>
  <c r="L13" i="14"/>
  <c r="H6" i="3"/>
  <c r="I6" i="3"/>
  <c r="N6" i="3"/>
  <c r="O6" i="3"/>
  <c r="T6" i="3"/>
  <c r="U6" i="3"/>
  <c r="H7" i="3"/>
  <c r="I7" i="3"/>
  <c r="N7" i="3"/>
  <c r="O7" i="3"/>
  <c r="T7" i="3"/>
  <c r="U7" i="3"/>
  <c r="H8" i="3"/>
  <c r="I8" i="3"/>
  <c r="N8" i="3"/>
  <c r="O8" i="3"/>
  <c r="T8" i="3"/>
  <c r="U8" i="3"/>
  <c r="H9" i="3"/>
  <c r="I9" i="3"/>
  <c r="N9" i="3"/>
  <c r="O9" i="3"/>
  <c r="T9" i="3"/>
  <c r="U9" i="3"/>
  <c r="H10" i="3"/>
  <c r="I10" i="3"/>
  <c r="N10" i="3"/>
  <c r="O10" i="3"/>
  <c r="H11" i="3"/>
  <c r="I11" i="3"/>
  <c r="N11" i="3"/>
  <c r="O11" i="3"/>
  <c r="T11" i="3"/>
  <c r="U11" i="3"/>
  <c r="H12" i="3"/>
  <c r="I12" i="3"/>
  <c r="N12" i="3"/>
  <c r="O12" i="3"/>
  <c r="T12" i="3"/>
  <c r="U12" i="3"/>
  <c r="B13" i="3"/>
  <c r="H13" i="3" s="1"/>
  <c r="C13" i="3"/>
  <c r="D13" i="3"/>
  <c r="E13" i="3"/>
  <c r="F13" i="3"/>
  <c r="G13" i="3"/>
  <c r="I13" i="3"/>
  <c r="J13" i="3"/>
  <c r="N13" i="3" s="1"/>
  <c r="K13" i="3"/>
  <c r="O13" i="3" s="1"/>
  <c r="L13" i="3"/>
  <c r="M13" i="3"/>
  <c r="P13" i="3"/>
  <c r="Q13" i="3"/>
  <c r="U13" i="3" s="1"/>
  <c r="R13" i="3"/>
  <c r="S13" i="3"/>
  <c r="T13" i="3"/>
  <c r="J5" i="10"/>
  <c r="J6" i="10"/>
  <c r="J7" i="10"/>
  <c r="J8" i="10"/>
  <c r="J9" i="10"/>
  <c r="J10" i="10"/>
  <c r="B11" i="10"/>
  <c r="C11" i="10"/>
  <c r="D11" i="10"/>
  <c r="E11" i="10"/>
  <c r="F11" i="10"/>
  <c r="G11" i="10"/>
  <c r="H11" i="10"/>
  <c r="I11" i="10"/>
  <c r="I5" i="11"/>
  <c r="I6" i="11"/>
  <c r="I7" i="11"/>
  <c r="I8" i="11"/>
  <c r="I9" i="11"/>
  <c r="I10" i="11"/>
  <c r="I22" i="11" s="1"/>
  <c r="I11" i="11"/>
  <c r="I12" i="11"/>
  <c r="I13" i="11"/>
  <c r="I14" i="11"/>
  <c r="I15" i="11"/>
  <c r="I16" i="11"/>
  <c r="I17" i="11"/>
  <c r="I18" i="11"/>
  <c r="I19" i="11"/>
  <c r="I20" i="11"/>
  <c r="I21" i="11"/>
  <c r="B22" i="11"/>
  <c r="C22" i="11"/>
  <c r="D22" i="11"/>
  <c r="E22" i="11"/>
  <c r="F22" i="11"/>
  <c r="G22" i="11"/>
  <c r="H22" i="11"/>
  <c r="J5" i="9"/>
  <c r="J6" i="9"/>
  <c r="J7" i="9"/>
  <c r="J8" i="9"/>
  <c r="J9" i="9"/>
  <c r="J12" i="9" s="1"/>
  <c r="J10" i="9"/>
  <c r="J11" i="9"/>
  <c r="B12" i="9"/>
  <c r="C12" i="9"/>
  <c r="D12" i="9"/>
  <c r="E12" i="9"/>
  <c r="F12" i="9"/>
  <c r="G12" i="9"/>
  <c r="H12" i="9"/>
  <c r="I12" i="9"/>
  <c r="S4" i="2"/>
  <c r="T4" i="2"/>
  <c r="S5" i="2"/>
  <c r="T5" i="2"/>
  <c r="S6" i="2"/>
  <c r="S7" i="2" s="1"/>
  <c r="T6" i="2"/>
  <c r="C7" i="2"/>
  <c r="D7" i="2"/>
  <c r="E7" i="2"/>
  <c r="F7" i="2"/>
  <c r="G7" i="2"/>
  <c r="H7" i="2"/>
  <c r="I7" i="2"/>
  <c r="J7" i="2"/>
  <c r="K7" i="2"/>
  <c r="L7" i="2"/>
  <c r="M7" i="2"/>
  <c r="N7" i="2"/>
  <c r="O7" i="2"/>
  <c r="P7" i="2"/>
  <c r="Q7" i="2"/>
  <c r="R7" i="2"/>
  <c r="T7" i="2"/>
  <c r="S8" i="2"/>
  <c r="T8" i="2"/>
  <c r="S9" i="2"/>
  <c r="T9" i="2"/>
  <c r="S10" i="2"/>
  <c r="S11" i="2" s="1"/>
  <c r="T10" i="2"/>
  <c r="C11" i="2"/>
  <c r="D11" i="2"/>
  <c r="E11" i="2"/>
  <c r="F11" i="2"/>
  <c r="G11" i="2"/>
  <c r="H11" i="2"/>
  <c r="I11" i="2"/>
  <c r="J11" i="2"/>
  <c r="K11" i="2"/>
  <c r="L11" i="2"/>
  <c r="M11" i="2"/>
  <c r="N11" i="2"/>
  <c r="O11" i="2"/>
  <c r="P11" i="2"/>
  <c r="Q11" i="2"/>
  <c r="R11" i="2"/>
  <c r="T11" i="2"/>
  <c r="S12" i="2"/>
  <c r="T12" i="2"/>
  <c r="S13" i="2"/>
  <c r="T13" i="2"/>
  <c r="S14" i="2"/>
  <c r="S15" i="2" s="1"/>
  <c r="T14" i="2"/>
  <c r="C15" i="2"/>
  <c r="D15" i="2"/>
  <c r="E15" i="2"/>
  <c r="F15" i="2"/>
  <c r="G15" i="2"/>
  <c r="H15" i="2"/>
  <c r="I15" i="2"/>
  <c r="J15" i="2"/>
  <c r="K15" i="2"/>
  <c r="L15" i="2"/>
  <c r="M15" i="2"/>
  <c r="N15" i="2"/>
  <c r="O15" i="2"/>
  <c r="P15" i="2"/>
  <c r="Q15" i="2"/>
  <c r="R15" i="2"/>
  <c r="T15" i="2"/>
  <c r="S16" i="2"/>
  <c r="T16" i="2"/>
  <c r="S17" i="2"/>
  <c r="T17" i="2"/>
  <c r="S18" i="2"/>
  <c r="S19" i="2" s="1"/>
  <c r="T18" i="2"/>
  <c r="C19" i="2"/>
  <c r="D19" i="2"/>
  <c r="E19" i="2"/>
  <c r="F19" i="2"/>
  <c r="G19" i="2"/>
  <c r="H19" i="2"/>
  <c r="I19" i="2"/>
  <c r="J19" i="2"/>
  <c r="K19" i="2"/>
  <c r="L19" i="2"/>
  <c r="M19" i="2"/>
  <c r="N19" i="2"/>
  <c r="O19" i="2"/>
  <c r="P19" i="2"/>
  <c r="Q19" i="2"/>
  <c r="R19" i="2"/>
  <c r="T19" i="2"/>
  <c r="S20" i="2"/>
  <c r="T20" i="2"/>
  <c r="S21" i="2"/>
  <c r="T21" i="2"/>
  <c r="S22" i="2"/>
  <c r="S23" i="2" s="1"/>
  <c r="T22" i="2"/>
  <c r="C23" i="2"/>
  <c r="D23" i="2"/>
  <c r="E23" i="2"/>
  <c r="F23" i="2"/>
  <c r="G23" i="2"/>
  <c r="H23" i="2"/>
  <c r="I23" i="2"/>
  <c r="J23" i="2"/>
  <c r="K23" i="2"/>
  <c r="L23" i="2"/>
  <c r="M23" i="2"/>
  <c r="N23" i="2"/>
  <c r="O23" i="2"/>
  <c r="P23" i="2"/>
  <c r="Q23" i="2"/>
  <c r="R23" i="2"/>
  <c r="T23" i="2"/>
  <c r="S24" i="2"/>
  <c r="T24" i="2"/>
  <c r="S25" i="2"/>
  <c r="T25" i="2"/>
  <c r="S26" i="2"/>
  <c r="S27" i="2" s="1"/>
  <c r="T26" i="2"/>
  <c r="C27" i="2"/>
  <c r="D27" i="2"/>
  <c r="E27" i="2"/>
  <c r="F27" i="2"/>
  <c r="G27" i="2"/>
  <c r="H27" i="2"/>
  <c r="I27" i="2"/>
  <c r="J27" i="2"/>
  <c r="K27" i="2"/>
  <c r="L27" i="2"/>
  <c r="M27" i="2"/>
  <c r="N27" i="2"/>
  <c r="O27" i="2"/>
  <c r="P27" i="2"/>
  <c r="Q27" i="2"/>
  <c r="R27" i="2"/>
  <c r="T27" i="2"/>
  <c r="S28" i="2"/>
  <c r="T28" i="2"/>
  <c r="S29" i="2"/>
  <c r="T29" i="2"/>
  <c r="S30" i="2"/>
  <c r="S31" i="2" s="1"/>
  <c r="T30" i="2"/>
  <c r="C31" i="2"/>
  <c r="D31" i="2"/>
  <c r="E31" i="2"/>
  <c r="F31" i="2"/>
  <c r="G31" i="2"/>
  <c r="H31" i="2"/>
  <c r="I31" i="2"/>
  <c r="J31" i="2"/>
  <c r="K31" i="2"/>
  <c r="L31" i="2"/>
  <c r="M31" i="2"/>
  <c r="N31" i="2"/>
  <c r="O31" i="2"/>
  <c r="P31" i="2"/>
  <c r="Q31" i="2"/>
  <c r="R31" i="2"/>
  <c r="T31" i="2"/>
  <c r="C7" i="8"/>
  <c r="D7" i="8"/>
  <c r="E7" i="8"/>
  <c r="F7" i="8"/>
  <c r="G7" i="8"/>
  <c r="H7" i="8"/>
  <c r="I7" i="8"/>
  <c r="J7" i="8"/>
  <c r="K7" i="8"/>
  <c r="L7" i="8"/>
  <c r="P7" i="8"/>
  <c r="Q7" i="8"/>
  <c r="R7" i="8"/>
  <c r="R28" i="8" s="1"/>
  <c r="R27" i="8" s="1"/>
  <c r="S7" i="8"/>
  <c r="T7" i="8"/>
  <c r="U7" i="8"/>
  <c r="U28" i="8" s="1"/>
  <c r="U27" i="8" s="1"/>
  <c r="V7" i="8"/>
  <c r="W7" i="8"/>
  <c r="X7" i="8"/>
  <c r="Y7" i="8"/>
  <c r="C10" i="8"/>
  <c r="C28" i="8" s="1"/>
  <c r="D10" i="8"/>
  <c r="E10" i="8"/>
  <c r="F10" i="8"/>
  <c r="F28" i="8" s="1"/>
  <c r="F27" i="8" s="1"/>
  <c r="G10" i="8"/>
  <c r="H10" i="8"/>
  <c r="I10" i="8"/>
  <c r="J10" i="8"/>
  <c r="K10" i="8"/>
  <c r="L10" i="8"/>
  <c r="P10" i="8"/>
  <c r="Q10" i="8"/>
  <c r="R10" i="8"/>
  <c r="S10" i="8"/>
  <c r="T10" i="8"/>
  <c r="U10" i="8"/>
  <c r="V10" i="8"/>
  <c r="W10" i="8"/>
  <c r="X10" i="8"/>
  <c r="Y10" i="8"/>
  <c r="C13" i="8"/>
  <c r="D13" i="8"/>
  <c r="E13" i="8"/>
  <c r="F13" i="8"/>
  <c r="G13" i="8"/>
  <c r="H13" i="8"/>
  <c r="I13" i="8"/>
  <c r="I28" i="8" s="1"/>
  <c r="I27" i="8" s="1"/>
  <c r="J13" i="8"/>
  <c r="K13" i="8"/>
  <c r="L13" i="8"/>
  <c r="P13" i="8"/>
  <c r="Q13" i="8"/>
  <c r="Q28" i="8" s="1"/>
  <c r="Q27" i="8" s="1"/>
  <c r="R13" i="8"/>
  <c r="S13" i="8"/>
  <c r="T13" i="8"/>
  <c r="U13" i="8"/>
  <c r="V13" i="8"/>
  <c r="W13" i="8"/>
  <c r="X13" i="8"/>
  <c r="Y13" i="8"/>
  <c r="C16" i="8"/>
  <c r="D16" i="8"/>
  <c r="E16" i="8"/>
  <c r="F16" i="8"/>
  <c r="G16" i="8"/>
  <c r="H16" i="8"/>
  <c r="I16" i="8"/>
  <c r="J16" i="8"/>
  <c r="K16" i="8"/>
  <c r="L16" i="8"/>
  <c r="P16" i="8"/>
  <c r="Q16" i="8"/>
  <c r="R16" i="8"/>
  <c r="S16" i="8"/>
  <c r="T16" i="8"/>
  <c r="U16" i="8"/>
  <c r="V16" i="8"/>
  <c r="W16" i="8"/>
  <c r="X16" i="8"/>
  <c r="Y16" i="8"/>
  <c r="C19" i="8"/>
  <c r="D19" i="8"/>
  <c r="E19" i="8"/>
  <c r="F19" i="8"/>
  <c r="G19" i="8"/>
  <c r="H19" i="8"/>
  <c r="I19" i="8"/>
  <c r="J19" i="8"/>
  <c r="K19" i="8"/>
  <c r="L19" i="8"/>
  <c r="P19" i="8"/>
  <c r="Q19" i="8"/>
  <c r="R19" i="8"/>
  <c r="S19" i="8"/>
  <c r="T19" i="8"/>
  <c r="U19" i="8"/>
  <c r="V19" i="8"/>
  <c r="W19" i="8"/>
  <c r="X19" i="8"/>
  <c r="Y19" i="8"/>
  <c r="C22" i="8"/>
  <c r="D22" i="8"/>
  <c r="E22" i="8"/>
  <c r="F22" i="8"/>
  <c r="G22" i="8"/>
  <c r="H22" i="8"/>
  <c r="I22" i="8"/>
  <c r="J22" i="8"/>
  <c r="K22" i="8"/>
  <c r="L22" i="8"/>
  <c r="L28" i="8" s="1"/>
  <c r="L27" i="8" s="1"/>
  <c r="P22" i="8"/>
  <c r="Q22" i="8"/>
  <c r="R22" i="8"/>
  <c r="S22" i="8"/>
  <c r="T22" i="8"/>
  <c r="U22" i="8"/>
  <c r="V22" i="8"/>
  <c r="W22" i="8"/>
  <c r="W28" i="8" s="1"/>
  <c r="X22" i="8"/>
  <c r="Y22" i="8"/>
  <c r="C25" i="8"/>
  <c r="D25" i="8"/>
  <c r="E25" i="8"/>
  <c r="F25" i="8"/>
  <c r="G25" i="8"/>
  <c r="H25" i="8"/>
  <c r="H28" i="8" s="1"/>
  <c r="H27" i="8" s="1"/>
  <c r="I25" i="8"/>
  <c r="J25" i="8"/>
  <c r="K25" i="8"/>
  <c r="L25" i="8"/>
  <c r="P25" i="8"/>
  <c r="Q25" i="8"/>
  <c r="R25" i="8"/>
  <c r="S25" i="8"/>
  <c r="S28" i="8" s="1"/>
  <c r="S27" i="8" s="1"/>
  <c r="T25" i="8"/>
  <c r="U25" i="8"/>
  <c r="V25" i="8"/>
  <c r="W25" i="8"/>
  <c r="X25" i="8"/>
  <c r="Y25" i="8"/>
  <c r="C26" i="8"/>
  <c r="D26" i="8"/>
  <c r="E26" i="8"/>
  <c r="F26" i="8"/>
  <c r="G26" i="8"/>
  <c r="H26" i="8"/>
  <c r="I26" i="8"/>
  <c r="J26" i="8"/>
  <c r="K26" i="8"/>
  <c r="L26" i="8"/>
  <c r="P26" i="8"/>
  <c r="Q26" i="8"/>
  <c r="R26" i="8"/>
  <c r="S26" i="8"/>
  <c r="T26" i="8"/>
  <c r="U26" i="8"/>
  <c r="V26" i="8"/>
  <c r="W26" i="8"/>
  <c r="X26" i="8"/>
  <c r="Y26" i="8"/>
  <c r="W27" i="8"/>
  <c r="C7" i="5"/>
  <c r="D7" i="5"/>
  <c r="E7" i="5"/>
  <c r="E28" i="5" s="1"/>
  <c r="E27" i="5" s="1"/>
  <c r="F7" i="5"/>
  <c r="G7" i="5"/>
  <c r="H7" i="5"/>
  <c r="I7" i="5"/>
  <c r="J7" i="5"/>
  <c r="J28" i="5" s="1"/>
  <c r="J27" i="5" s="1"/>
  <c r="K7" i="5"/>
  <c r="L7" i="5"/>
  <c r="M7" i="5"/>
  <c r="M28" i="5" s="1"/>
  <c r="M27" i="5" s="1"/>
  <c r="N7" i="5"/>
  <c r="S7" i="5"/>
  <c r="T7" i="5"/>
  <c r="U7" i="5"/>
  <c r="V7" i="5"/>
  <c r="V28" i="5" s="1"/>
  <c r="W7" i="5"/>
  <c r="X7" i="5"/>
  <c r="Y7" i="5"/>
  <c r="Y28" i="5" s="1"/>
  <c r="Y27" i="5" s="1"/>
  <c r="Z7" i="5"/>
  <c r="AA7" i="5"/>
  <c r="AB7" i="5"/>
  <c r="C10" i="5"/>
  <c r="D10" i="5"/>
  <c r="D28" i="5" s="1"/>
  <c r="D27" i="5" s="1"/>
  <c r="E10" i="5"/>
  <c r="F10" i="5"/>
  <c r="G10" i="5"/>
  <c r="G28" i="5" s="1"/>
  <c r="G27" i="5" s="1"/>
  <c r="H10" i="5"/>
  <c r="I10" i="5"/>
  <c r="J10" i="5"/>
  <c r="K10" i="5"/>
  <c r="L10" i="5"/>
  <c r="L28" i="5" s="1"/>
  <c r="L27" i="5" s="1"/>
  <c r="M10" i="5"/>
  <c r="N10" i="5"/>
  <c r="S10" i="5"/>
  <c r="S28" i="5" s="1"/>
  <c r="S27" i="5" s="1"/>
  <c r="T10" i="5"/>
  <c r="U10" i="5"/>
  <c r="V10" i="5"/>
  <c r="W10" i="5"/>
  <c r="X10" i="5"/>
  <c r="X28" i="5" s="1"/>
  <c r="X27" i="5" s="1"/>
  <c r="Y10" i="5"/>
  <c r="Z10" i="5"/>
  <c r="AA10" i="5"/>
  <c r="AA28" i="5" s="1"/>
  <c r="AA27" i="5" s="1"/>
  <c r="AB10" i="5"/>
  <c r="C13" i="5"/>
  <c r="D13" i="5"/>
  <c r="E13" i="5"/>
  <c r="F13" i="5"/>
  <c r="F28" i="5" s="1"/>
  <c r="F27" i="5" s="1"/>
  <c r="G13" i="5"/>
  <c r="H13" i="5"/>
  <c r="I13" i="5"/>
  <c r="I28" i="5" s="1"/>
  <c r="I27" i="5" s="1"/>
  <c r="J13" i="5"/>
  <c r="K13" i="5"/>
  <c r="L13" i="5"/>
  <c r="M13" i="5"/>
  <c r="N13" i="5"/>
  <c r="N28" i="5" s="1"/>
  <c r="N27" i="5" s="1"/>
  <c r="S13" i="5"/>
  <c r="T13" i="5"/>
  <c r="U13" i="5"/>
  <c r="U28" i="5" s="1"/>
  <c r="U27" i="5" s="1"/>
  <c r="V13" i="5"/>
  <c r="W13" i="5"/>
  <c r="X13" i="5"/>
  <c r="Y13" i="5"/>
  <c r="Z13" i="5"/>
  <c r="Z28" i="5" s="1"/>
  <c r="Z27" i="5" s="1"/>
  <c r="AA13" i="5"/>
  <c r="AB13" i="5"/>
  <c r="C16" i="5"/>
  <c r="C28" i="5" s="1"/>
  <c r="C27" i="5" s="1"/>
  <c r="D16" i="5"/>
  <c r="E16" i="5"/>
  <c r="F16" i="5"/>
  <c r="G16" i="5"/>
  <c r="H16" i="5"/>
  <c r="H28" i="5" s="1"/>
  <c r="H27" i="5" s="1"/>
  <c r="I16" i="5"/>
  <c r="J16" i="5"/>
  <c r="K16" i="5"/>
  <c r="K28" i="5" s="1"/>
  <c r="K27" i="5" s="1"/>
  <c r="L16" i="5"/>
  <c r="M16" i="5"/>
  <c r="N16" i="5"/>
  <c r="S16" i="5"/>
  <c r="T16" i="5"/>
  <c r="U16" i="5"/>
  <c r="V16" i="5"/>
  <c r="W16" i="5"/>
  <c r="X16" i="5"/>
  <c r="Y16" i="5"/>
  <c r="Z16" i="5"/>
  <c r="AA16" i="5"/>
  <c r="AB16" i="5"/>
  <c r="C19" i="5"/>
  <c r="D19" i="5"/>
  <c r="E19" i="5"/>
  <c r="F19" i="5"/>
  <c r="G19" i="5"/>
  <c r="H19" i="5"/>
  <c r="I19" i="5"/>
  <c r="J19" i="5"/>
  <c r="K19" i="5"/>
  <c r="L19" i="5"/>
  <c r="M19" i="5"/>
  <c r="N19" i="5"/>
  <c r="S19" i="5"/>
  <c r="T19" i="5"/>
  <c r="T28" i="5" s="1"/>
  <c r="T27" i="5" s="1"/>
  <c r="U19" i="5"/>
  <c r="V19" i="5"/>
  <c r="W19" i="5"/>
  <c r="W28" i="5" s="1"/>
  <c r="X19" i="5"/>
  <c r="Y19" i="5"/>
  <c r="Z19" i="5"/>
  <c r="AA19" i="5"/>
  <c r="AB19" i="5"/>
  <c r="AB28" i="5" s="1"/>
  <c r="C22" i="5"/>
  <c r="D22" i="5"/>
  <c r="E22" i="5"/>
  <c r="F22" i="5"/>
  <c r="G22" i="5"/>
  <c r="H22" i="5"/>
  <c r="I22" i="5"/>
  <c r="J22" i="5"/>
  <c r="K22" i="5"/>
  <c r="L22" i="5"/>
  <c r="M22" i="5"/>
  <c r="N22" i="5"/>
  <c r="S22" i="5"/>
  <c r="T22" i="5"/>
  <c r="U22" i="5"/>
  <c r="V22" i="5"/>
  <c r="W22" i="5"/>
  <c r="X22" i="5"/>
  <c r="Y22" i="5"/>
  <c r="Z22" i="5"/>
  <c r="AA22" i="5"/>
  <c r="AB22" i="5"/>
  <c r="C25" i="5"/>
  <c r="D25" i="5"/>
  <c r="E25" i="5"/>
  <c r="F25" i="5"/>
  <c r="G25" i="5"/>
  <c r="H25" i="5"/>
  <c r="I25" i="5"/>
  <c r="J25" i="5"/>
  <c r="K25" i="5"/>
  <c r="L25" i="5"/>
  <c r="M25" i="5"/>
  <c r="N25" i="5"/>
  <c r="S25" i="5"/>
  <c r="T25" i="5"/>
  <c r="U25" i="5"/>
  <c r="V25" i="5"/>
  <c r="W25" i="5"/>
  <c r="X25" i="5"/>
  <c r="Y25" i="5"/>
  <c r="Z25" i="5"/>
  <c r="AA25" i="5"/>
  <c r="AB25" i="5"/>
  <c r="C26" i="5"/>
  <c r="D26" i="5"/>
  <c r="E26" i="5"/>
  <c r="F26" i="5"/>
  <c r="G26" i="5"/>
  <c r="H26" i="5"/>
  <c r="I26" i="5"/>
  <c r="J26" i="5"/>
  <c r="K26" i="5"/>
  <c r="L26" i="5"/>
  <c r="M26" i="5"/>
  <c r="N26" i="5"/>
  <c r="S26" i="5"/>
  <c r="T26" i="5"/>
  <c r="U26" i="5"/>
  <c r="V26" i="5"/>
  <c r="W26" i="5"/>
  <c r="X26" i="5"/>
  <c r="Y26" i="5"/>
  <c r="Z26" i="5"/>
  <c r="AA26" i="5"/>
  <c r="AB26" i="5"/>
  <c r="V27" i="5"/>
  <c r="T6" i="7"/>
  <c r="U6" i="7"/>
  <c r="C8" i="7"/>
  <c r="D8" i="7"/>
  <c r="E8" i="7"/>
  <c r="F8" i="7"/>
  <c r="F32" i="7" s="1"/>
  <c r="F31" i="7" s="1"/>
  <c r="N8" i="7"/>
  <c r="O8" i="7"/>
  <c r="U8" i="7" s="1"/>
  <c r="P8" i="7"/>
  <c r="Q8" i="7"/>
  <c r="R8" i="7"/>
  <c r="R32" i="7" s="1"/>
  <c r="R31" i="7" s="1"/>
  <c r="S8" i="7"/>
  <c r="U7" i="7"/>
  <c r="T9" i="7"/>
  <c r="U9" i="7"/>
  <c r="C11" i="7"/>
  <c r="D11" i="7"/>
  <c r="D32" i="7" s="1"/>
  <c r="D31" i="7" s="1"/>
  <c r="E11" i="7"/>
  <c r="F11" i="7"/>
  <c r="N11" i="7"/>
  <c r="O11" i="7"/>
  <c r="P11" i="7"/>
  <c r="Q11" i="7"/>
  <c r="R11" i="7"/>
  <c r="S11" i="7"/>
  <c r="S32" i="7" s="1"/>
  <c r="S31" i="7" s="1"/>
  <c r="T12" i="7"/>
  <c r="U12" i="7"/>
  <c r="N14" i="7"/>
  <c r="T14" i="7"/>
  <c r="O14" i="7"/>
  <c r="U14" i="7"/>
  <c r="T15" i="7"/>
  <c r="U15" i="7"/>
  <c r="C17" i="7"/>
  <c r="D17" i="7"/>
  <c r="E17" i="7"/>
  <c r="F17" i="7"/>
  <c r="N17" i="7"/>
  <c r="O17" i="7"/>
  <c r="P17" i="7"/>
  <c r="T17" i="7" s="1"/>
  <c r="T16" i="7" s="1"/>
  <c r="Q17" i="7"/>
  <c r="U17" i="7" s="1"/>
  <c r="U16" i="7" s="1"/>
  <c r="R17" i="7"/>
  <c r="S17" i="7"/>
  <c r="T18" i="7"/>
  <c r="U18" i="7"/>
  <c r="C20" i="7"/>
  <c r="D20" i="7"/>
  <c r="E20" i="7"/>
  <c r="F20" i="7"/>
  <c r="N20" i="7"/>
  <c r="O20" i="7"/>
  <c r="P20" i="7"/>
  <c r="Q20" i="7"/>
  <c r="T21" i="7"/>
  <c r="U21" i="7"/>
  <c r="C23" i="7"/>
  <c r="D23" i="7"/>
  <c r="E23" i="7"/>
  <c r="F23" i="7"/>
  <c r="N23" i="7"/>
  <c r="O23" i="7"/>
  <c r="P23" i="7"/>
  <c r="T23" i="7" s="1"/>
  <c r="Q23" i="7"/>
  <c r="U23" i="7" s="1"/>
  <c r="U22" i="7" s="1"/>
  <c r="T24" i="7"/>
  <c r="U24" i="7"/>
  <c r="C26" i="7"/>
  <c r="D26" i="7"/>
  <c r="E26" i="7"/>
  <c r="F26" i="7"/>
  <c r="N26" i="7"/>
  <c r="T26" i="7"/>
  <c r="T25" i="7" s="1"/>
  <c r="O26" i="7"/>
  <c r="U26" i="7"/>
  <c r="U25" i="7" s="1"/>
  <c r="P26" i="7"/>
  <c r="Q26" i="7"/>
  <c r="T27" i="7"/>
  <c r="U27" i="7"/>
  <c r="C29" i="7"/>
  <c r="D29" i="7"/>
  <c r="E29" i="7"/>
  <c r="F29" i="7"/>
  <c r="N29" i="7"/>
  <c r="T29" i="7" s="1"/>
  <c r="T28" i="7" s="1"/>
  <c r="O29" i="7"/>
  <c r="P29" i="7"/>
  <c r="Q29" i="7"/>
  <c r="C30" i="7"/>
  <c r="D30" i="7"/>
  <c r="E30" i="7"/>
  <c r="F30" i="7"/>
  <c r="N30" i="7"/>
  <c r="T30" i="7"/>
  <c r="O30" i="7"/>
  <c r="U30" i="7" s="1"/>
  <c r="P30" i="7"/>
  <c r="Q30" i="7"/>
  <c r="R30" i="7"/>
  <c r="S30" i="7"/>
  <c r="G5" i="1"/>
  <c r="H5" i="1"/>
  <c r="C7" i="1"/>
  <c r="D7" i="1"/>
  <c r="H7" i="1"/>
  <c r="E7" i="1"/>
  <c r="F7" i="1"/>
  <c r="G7" i="1"/>
  <c r="G6" i="1"/>
  <c r="G8" i="1"/>
  <c r="H8" i="1"/>
  <c r="C10" i="1"/>
  <c r="C31" i="1" s="1"/>
  <c r="C30" i="1" s="1"/>
  <c r="D10" i="1"/>
  <c r="E10" i="1"/>
  <c r="F10" i="1"/>
  <c r="G11" i="1"/>
  <c r="H11" i="1"/>
  <c r="C13" i="1"/>
  <c r="G13" i="1" s="1"/>
  <c r="G12" i="1" s="1"/>
  <c r="D13" i="1"/>
  <c r="D31" i="1" s="1"/>
  <c r="D30" i="1" s="1"/>
  <c r="H13" i="1"/>
  <c r="H12" i="1"/>
  <c r="G14" i="1"/>
  <c r="H14" i="1"/>
  <c r="C16" i="1"/>
  <c r="G16" i="1" s="1"/>
  <c r="G15" i="1" s="1"/>
  <c r="D16" i="1"/>
  <c r="H16" i="1" s="1"/>
  <c r="H15" i="1" s="1"/>
  <c r="E16" i="1"/>
  <c r="F16" i="1"/>
  <c r="G17" i="1"/>
  <c r="H17" i="1"/>
  <c r="C19" i="1"/>
  <c r="D19" i="1"/>
  <c r="H19" i="1" s="1"/>
  <c r="H18" i="1" s="1"/>
  <c r="E19" i="1"/>
  <c r="G19" i="1" s="1"/>
  <c r="F19" i="1"/>
  <c r="G20" i="1"/>
  <c r="H20" i="1"/>
  <c r="C22" i="1"/>
  <c r="G22" i="1" s="1"/>
  <c r="G21" i="1" s="1"/>
  <c r="D22" i="1"/>
  <c r="E22" i="1"/>
  <c r="F22" i="1"/>
  <c r="G23" i="1"/>
  <c r="H23" i="1"/>
  <c r="H24" i="1" s="1"/>
  <c r="C25" i="1"/>
  <c r="G25" i="1" s="1"/>
  <c r="G24" i="1"/>
  <c r="D25" i="1"/>
  <c r="E25" i="1"/>
  <c r="F25" i="1"/>
  <c r="H25" i="1"/>
  <c r="G26" i="1"/>
  <c r="H26" i="1"/>
  <c r="C28" i="1"/>
  <c r="G28" i="1" s="1"/>
  <c r="G27" i="1" s="1"/>
  <c r="E28" i="1"/>
  <c r="F28" i="1"/>
  <c r="H28" i="1" s="1"/>
  <c r="H27" i="1" s="1"/>
  <c r="C29" i="1"/>
  <c r="G29" i="1"/>
  <c r="D29" i="1"/>
  <c r="E29" i="1"/>
  <c r="F29" i="1"/>
  <c r="H29" i="1" s="1"/>
  <c r="I29" i="1"/>
  <c r="I30" i="1" s="1"/>
  <c r="K29" i="1"/>
  <c r="L29" i="1"/>
  <c r="J30" i="1"/>
  <c r="I31" i="1"/>
  <c r="K31" i="1"/>
  <c r="K30" i="1" s="1"/>
  <c r="L31" i="1"/>
  <c r="L30" i="1"/>
  <c r="H185" i="55"/>
  <c r="F183" i="55"/>
  <c r="G81" i="55"/>
  <c r="L81" i="55"/>
  <c r="F81" i="55"/>
  <c r="F38" i="58"/>
  <c r="E38" i="58"/>
  <c r="C39" i="58"/>
  <c r="G39" i="58"/>
  <c r="B39" i="58"/>
  <c r="L186" i="55"/>
  <c r="E189" i="55"/>
  <c r="H197" i="55"/>
  <c r="G196" i="55"/>
  <c r="E197" i="55"/>
  <c r="F185" i="55"/>
  <c r="E181" i="55"/>
  <c r="E187" i="55"/>
  <c r="G195" i="55"/>
  <c r="H192" i="55"/>
  <c r="G181" i="55"/>
  <c r="F197" i="55"/>
  <c r="L181" i="55"/>
  <c r="F181" i="55"/>
  <c r="F186" i="55"/>
  <c r="E190" i="55"/>
  <c r="J184" i="55"/>
  <c r="G184" i="55" s="1"/>
  <c r="L194" i="55"/>
  <c r="J193" i="55"/>
  <c r="G193" i="55" s="1"/>
  <c r="J192" i="55"/>
  <c r="G192" i="55"/>
  <c r="I189" i="55"/>
  <c r="F189" i="55" s="1"/>
  <c r="E185" i="55"/>
  <c r="E184" i="55"/>
  <c r="L62" i="55"/>
  <c r="F192" i="55"/>
  <c r="I190" i="55"/>
  <c r="L190" i="55" s="1"/>
  <c r="L196" i="55"/>
  <c r="H189" i="55"/>
  <c r="L198" i="55"/>
  <c r="L79" i="55"/>
  <c r="E191" i="55"/>
  <c r="H184" i="55"/>
  <c r="G198" i="55"/>
  <c r="L182" i="55"/>
  <c r="F188" i="55"/>
  <c r="F190" i="55"/>
  <c r="C23" i="39"/>
  <c r="F131" i="37"/>
  <c r="H39" i="45"/>
  <c r="E49" i="45"/>
  <c r="G49" i="45"/>
  <c r="H59" i="45"/>
  <c r="G77" i="45"/>
  <c r="E38" i="45"/>
  <c r="G38" i="45" s="1"/>
  <c r="E28" i="45"/>
  <c r="G28" i="45" s="1"/>
  <c r="H28" i="45"/>
  <c r="E16" i="45"/>
  <c r="G16" i="45"/>
  <c r="H55" i="45"/>
  <c r="E46" i="45"/>
  <c r="G42" i="45"/>
  <c r="G7" i="45"/>
  <c r="H4" i="45"/>
  <c r="H57" i="45"/>
  <c r="H6" i="45"/>
  <c r="H3" i="45"/>
  <c r="G18" i="45"/>
  <c r="D50" i="45"/>
  <c r="G30" i="45"/>
  <c r="G14" i="45"/>
  <c r="H29" i="45"/>
  <c r="H13" i="45"/>
  <c r="H31" i="45"/>
  <c r="H15" i="45"/>
  <c r="H54" i="45"/>
  <c r="H24" i="45"/>
  <c r="F47" i="45"/>
  <c r="F45" i="45"/>
  <c r="F50" i="45" s="1"/>
  <c r="G24" i="45"/>
  <c r="H25" i="45"/>
  <c r="F46" i="45"/>
  <c r="H46" i="45" s="1"/>
  <c r="G11" i="51"/>
  <c r="E200" i="55"/>
  <c r="H22" i="1"/>
  <c r="H21" i="1"/>
  <c r="Y28" i="8"/>
  <c r="Y27" i="8" s="1"/>
  <c r="H56" i="45"/>
  <c r="H10" i="45"/>
  <c r="H7" i="45"/>
  <c r="H32" i="45"/>
  <c r="G58" i="45"/>
  <c r="E45" i="45"/>
  <c r="F37" i="58"/>
  <c r="D38" i="58"/>
  <c r="D39" i="58"/>
  <c r="E37" i="58"/>
  <c r="H200" i="55"/>
  <c r="G200" i="55"/>
  <c r="L200" i="55"/>
  <c r="U21" i="52"/>
  <c r="U11" i="7"/>
  <c r="U10" i="7" s="1"/>
  <c r="U29" i="7"/>
  <c r="U28" i="7" s="1"/>
  <c r="U20" i="7"/>
  <c r="U19" i="7"/>
  <c r="T8" i="7"/>
  <c r="T7" i="7" s="1"/>
  <c r="T22" i="7"/>
  <c r="U13" i="7"/>
  <c r="N32" i="7"/>
  <c r="N31" i="7" s="1"/>
  <c r="P32" i="7"/>
  <c r="P31" i="7" s="1"/>
  <c r="E23" i="45"/>
  <c r="H16" i="45"/>
  <c r="H40" i="45"/>
  <c r="G9" i="45"/>
  <c r="H43" i="45"/>
  <c r="H49" i="45"/>
  <c r="G17" i="45"/>
  <c r="G12" i="45"/>
  <c r="H11" i="45"/>
  <c r="H27" i="45"/>
  <c r="H37" i="45"/>
  <c r="H26" i="45"/>
  <c r="H41" i="45"/>
  <c r="E44" i="45"/>
  <c r="H44" i="45"/>
  <c r="E48" i="45"/>
  <c r="H48" i="45"/>
  <c r="G44" i="45"/>
  <c r="G48" i="45"/>
  <c r="H19" i="45"/>
  <c r="E47" i="45"/>
  <c r="H23" i="45"/>
  <c r="G23" i="45"/>
  <c r="W27" i="5"/>
  <c r="G28" i="8"/>
  <c r="G27" i="8" s="1"/>
  <c r="T28" i="8"/>
  <c r="T27" i="8" s="1"/>
  <c r="K28" i="8"/>
  <c r="K27" i="8" s="1"/>
  <c r="E28" i="8"/>
  <c r="E27" i="8" s="1"/>
  <c r="C27" i="8"/>
  <c r="AA11" i="20"/>
  <c r="U11" i="20"/>
  <c r="D26" i="52"/>
  <c r="H61" i="45"/>
  <c r="G61" i="45"/>
  <c r="G60" i="45"/>
  <c r="G45" i="45"/>
  <c r="H47" i="45"/>
  <c r="H38" i="45"/>
  <c r="G34" i="45"/>
  <c r="C50" i="45"/>
  <c r="E50" i="45"/>
  <c r="G47" i="45"/>
  <c r="G46" i="45"/>
  <c r="O17" i="26"/>
  <c r="J11" i="10"/>
  <c r="T11" i="7"/>
  <c r="T10" i="7"/>
  <c r="T20" i="7"/>
  <c r="T19" i="7" s="1"/>
  <c r="F20" i="34" l="1"/>
  <c r="H193" i="55"/>
  <c r="H196" i="55"/>
  <c r="E196" i="55"/>
  <c r="H195" i="55"/>
  <c r="H194" i="55"/>
  <c r="L195" i="55"/>
  <c r="F195" i="55"/>
  <c r="F194" i="55"/>
  <c r="E195" i="55"/>
  <c r="H50" i="45"/>
  <c r="G50" i="45"/>
  <c r="C32" i="7"/>
  <c r="C31" i="7" s="1"/>
  <c r="X28" i="8"/>
  <c r="X27" i="8" s="1"/>
  <c r="P28" i="8"/>
  <c r="P27" i="8" s="1"/>
  <c r="D13" i="14"/>
  <c r="L192" i="55"/>
  <c r="G189" i="55"/>
  <c r="L189" i="55"/>
  <c r="F191" i="55"/>
  <c r="L66" i="55"/>
  <c r="J185" i="55"/>
  <c r="G185" i="55" s="1"/>
  <c r="T32" i="7"/>
  <c r="T31" i="7" s="1"/>
  <c r="E32" i="7"/>
  <c r="E31" i="7" s="1"/>
  <c r="Q32" i="7"/>
  <c r="Q31" i="7" s="1"/>
  <c r="L27" i="19"/>
  <c r="G194" i="55"/>
  <c r="E194" i="55"/>
  <c r="E186" i="55"/>
  <c r="G186" i="55"/>
  <c r="F184" i="55"/>
  <c r="L184" i="55"/>
  <c r="L183" i="55"/>
  <c r="G183" i="55"/>
  <c r="E183" i="55"/>
  <c r="H183" i="55"/>
  <c r="G18" i="1"/>
  <c r="AB27" i="5"/>
  <c r="J32" i="18"/>
  <c r="I12" i="28"/>
  <c r="C31" i="52"/>
  <c r="D31" i="52" s="1"/>
  <c r="D28" i="52"/>
  <c r="L75" i="55"/>
  <c r="B31" i="52"/>
  <c r="H10" i="1"/>
  <c r="H9" i="1" s="1"/>
  <c r="F31" i="1"/>
  <c r="O12" i="20"/>
  <c r="J12" i="26"/>
  <c r="F193" i="55"/>
  <c r="L193" i="55"/>
  <c r="L188" i="55"/>
  <c r="G188" i="55"/>
  <c r="F182" i="55"/>
  <c r="G33" i="45"/>
  <c r="H33" i="45"/>
  <c r="G10" i="1"/>
  <c r="G9" i="1" s="1"/>
  <c r="H45" i="45"/>
  <c r="E31" i="1"/>
  <c r="E30" i="1" s="1"/>
  <c r="V28" i="8"/>
  <c r="V27" i="8" s="1"/>
  <c r="D28" i="8"/>
  <c r="D27" i="8" s="1"/>
  <c r="T13" i="18"/>
  <c r="J5" i="26"/>
  <c r="P10" i="26" s="1"/>
  <c r="L78" i="55"/>
  <c r="J197" i="55"/>
  <c r="J28" i="8"/>
  <c r="J27" i="8" s="1"/>
  <c r="H6" i="1"/>
  <c r="T13" i="7"/>
  <c r="O32" i="7"/>
  <c r="L12" i="19"/>
  <c r="L72" i="55"/>
  <c r="K191" i="55"/>
  <c r="H191" i="55" s="1"/>
  <c r="H37" i="58"/>
  <c r="H39" i="58"/>
  <c r="H12" i="26"/>
  <c r="I12" i="26" s="1"/>
  <c r="G3" i="45"/>
  <c r="G8" i="45" s="1"/>
  <c r="G21" i="45"/>
  <c r="J17" i="18"/>
  <c r="H22" i="45"/>
  <c r="I187" i="55"/>
  <c r="O31" i="7" l="1"/>
  <c r="U32" i="7"/>
  <c r="U31" i="7" s="1"/>
  <c r="L197" i="55"/>
  <c r="G197" i="55"/>
  <c r="H31" i="1"/>
  <c r="H30" i="1" s="1"/>
  <c r="F30" i="1"/>
  <c r="L185" i="55"/>
  <c r="L191" i="55"/>
  <c r="P17" i="26"/>
  <c r="Q17" i="26" s="1"/>
  <c r="R17" i="26" s="1"/>
  <c r="Q10" i="26"/>
  <c r="R10" i="26" s="1"/>
  <c r="G31" i="1"/>
  <c r="G30" i="1" s="1"/>
  <c r="L187" i="55"/>
  <c r="F187" i="55"/>
</calcChain>
</file>

<file path=xl/sharedStrings.xml><?xml version="1.0" encoding="utf-8"?>
<sst xmlns="http://schemas.openxmlformats.org/spreadsheetml/2006/main" count="2829" uniqueCount="779">
  <si>
    <t>Casiers</t>
  </si>
  <si>
    <t>Hors casiers</t>
  </si>
  <si>
    <t>Production (t)</t>
  </si>
  <si>
    <t>Superficies (ha)</t>
  </si>
  <si>
    <t>Prévu</t>
  </si>
  <si>
    <t>Réalisé</t>
  </si>
  <si>
    <t>Décades</t>
  </si>
  <si>
    <t xml:space="preserve">       Mars</t>
  </si>
  <si>
    <t xml:space="preserve">       Avril</t>
  </si>
  <si>
    <t xml:space="preserve">       Mai</t>
  </si>
  <si>
    <t xml:space="preserve">        Juin</t>
  </si>
  <si>
    <t xml:space="preserve">      Juillet</t>
  </si>
  <si>
    <t xml:space="preserve">        Août</t>
  </si>
  <si>
    <t>H</t>
  </si>
  <si>
    <t>N</t>
  </si>
  <si>
    <t>du 1 au 10</t>
  </si>
  <si>
    <t>du 11 au 20</t>
  </si>
  <si>
    <t>Total</t>
  </si>
  <si>
    <t>du 21 au 31</t>
  </si>
  <si>
    <t>Population totale</t>
  </si>
  <si>
    <t>F</t>
  </si>
  <si>
    <t>P</t>
  </si>
  <si>
    <t>R</t>
  </si>
  <si>
    <t>Nombre de villages</t>
  </si>
  <si>
    <t>Nombre de groupe de contact</t>
  </si>
  <si>
    <t>Nombre paysans de contact</t>
  </si>
  <si>
    <t>Paysans membres de groupe</t>
  </si>
  <si>
    <t>M</t>
  </si>
  <si>
    <t>Zones</t>
  </si>
  <si>
    <t>Désignations</t>
  </si>
  <si>
    <t>Saison</t>
  </si>
  <si>
    <t>Total zone (casiers + hors casiers)</t>
  </si>
  <si>
    <t>Rendement (t/ha)</t>
  </si>
  <si>
    <t>Niono</t>
  </si>
  <si>
    <t>Molodo</t>
  </si>
  <si>
    <t>N'Débougou</t>
  </si>
  <si>
    <t>Kouroumari</t>
  </si>
  <si>
    <t>M'Bèwani</t>
  </si>
  <si>
    <t>Total ON</t>
  </si>
  <si>
    <t>casiers</t>
  </si>
  <si>
    <t>hors casiers</t>
  </si>
  <si>
    <t>Maïs</t>
  </si>
  <si>
    <t>Patate</t>
  </si>
  <si>
    <t>Niébé</t>
  </si>
  <si>
    <t>Gombo</t>
  </si>
  <si>
    <t>R = Réalisé</t>
  </si>
  <si>
    <t>P = Prévu</t>
  </si>
  <si>
    <t>Piment</t>
  </si>
  <si>
    <t>Tomate</t>
  </si>
  <si>
    <t>Autres</t>
  </si>
  <si>
    <t>Pomme de terre</t>
  </si>
  <si>
    <t>Manioc</t>
  </si>
  <si>
    <t xml:space="preserve">  Sept</t>
  </si>
  <si>
    <t xml:space="preserve">     Oct</t>
  </si>
  <si>
    <t xml:space="preserve">Cumul </t>
  </si>
  <si>
    <t>N'Débg</t>
  </si>
  <si>
    <t>Kmari</t>
  </si>
  <si>
    <t>H = hauteur de pluies en mm</t>
  </si>
  <si>
    <t>N = nombre de jours de pluies</t>
  </si>
  <si>
    <t>Nombre d'exploitations</t>
  </si>
  <si>
    <t>Population active</t>
  </si>
  <si>
    <t>Population totale (H+F)</t>
  </si>
  <si>
    <t>Postes</t>
  </si>
  <si>
    <t>Total zones</t>
  </si>
  <si>
    <t>Directeur de zone</t>
  </si>
  <si>
    <t>Chef Division Gestion Eau</t>
  </si>
  <si>
    <t>Chef Division appui au Monde Rural</t>
  </si>
  <si>
    <t>Chef Division Planification et Statistiques</t>
  </si>
  <si>
    <t>Responsables POP</t>
  </si>
  <si>
    <t>Coordinateurs de projets</t>
  </si>
  <si>
    <t>Chef d'unité d'entretien</t>
  </si>
  <si>
    <t>Catégories</t>
  </si>
  <si>
    <t>A</t>
  </si>
  <si>
    <t>B</t>
  </si>
  <si>
    <t>C</t>
  </si>
  <si>
    <t>Siège</t>
  </si>
  <si>
    <t>Siège et Zones</t>
  </si>
  <si>
    <t>Thèmes techniques</t>
  </si>
  <si>
    <t>Nombre de sessions</t>
  </si>
  <si>
    <t>Nombre de participants</t>
  </si>
  <si>
    <t>Date de formation</t>
  </si>
  <si>
    <t>Lieu de formation</t>
  </si>
  <si>
    <t>Formateur/ Facilitateur</t>
  </si>
  <si>
    <t>Production et utilisation de fumure organique</t>
  </si>
  <si>
    <t>Production et utilisation de semences sélectionnées</t>
  </si>
  <si>
    <t>Reboisement</t>
  </si>
  <si>
    <t>Gestion d'eau à la parcelle</t>
  </si>
  <si>
    <t>Lieu de visite</t>
  </si>
  <si>
    <t>Date</t>
  </si>
  <si>
    <t xml:space="preserve">Agents </t>
  </si>
  <si>
    <t>Centre d'intérêt</t>
  </si>
  <si>
    <t>Commentaire</t>
  </si>
  <si>
    <t>Nombre de familles</t>
  </si>
  <si>
    <t>Superficies attribuée (ha)</t>
  </si>
  <si>
    <t>Equipements</t>
  </si>
  <si>
    <t>bœufs</t>
  </si>
  <si>
    <t xml:space="preserve">charrues </t>
  </si>
  <si>
    <t>herses</t>
  </si>
  <si>
    <t>charettes</t>
  </si>
  <si>
    <t>ânes</t>
  </si>
  <si>
    <t>bœufs de labour</t>
  </si>
  <si>
    <t>charrues</t>
  </si>
  <si>
    <t>motoculteurs</t>
  </si>
  <si>
    <t xml:space="preserve">batteuses </t>
  </si>
  <si>
    <t>tracteurs</t>
  </si>
  <si>
    <t>puddleurs</t>
  </si>
  <si>
    <t>décortiqueuses</t>
  </si>
  <si>
    <t>Zones et siège</t>
  </si>
  <si>
    <t>Véhicules</t>
  </si>
  <si>
    <t>R1</t>
  </si>
  <si>
    <t>R2</t>
  </si>
  <si>
    <t>Quantités de semences utilisées selon les variétés (t)</t>
  </si>
  <si>
    <t>Semences selectionnées</t>
  </si>
  <si>
    <t>BG-90-2</t>
  </si>
  <si>
    <t>Kogoni 91-1</t>
  </si>
  <si>
    <t>Adny 11</t>
  </si>
  <si>
    <t>Sébérang  MR-77</t>
  </si>
  <si>
    <t>Cumul</t>
  </si>
  <si>
    <t>Superficies mises en valeur selon les variétés (ha)</t>
  </si>
  <si>
    <t>Production de riz selon les variétés (t)</t>
  </si>
  <si>
    <t>total</t>
  </si>
  <si>
    <t>Semences ordinaires (t)</t>
  </si>
  <si>
    <t>non triées</t>
  </si>
  <si>
    <t>Semences améliorées (t)</t>
  </si>
  <si>
    <t xml:space="preserve">Zones </t>
  </si>
  <si>
    <t>Rdt (t/ha)</t>
  </si>
  <si>
    <t>Production obtenue (t)</t>
  </si>
  <si>
    <t>Classes d'attelage</t>
  </si>
  <si>
    <t>plus de 3</t>
  </si>
  <si>
    <t>Parcs améliorés</t>
  </si>
  <si>
    <t>Nombre (N)</t>
  </si>
  <si>
    <t>Quantité (t)</t>
  </si>
  <si>
    <t>Compostières</t>
  </si>
  <si>
    <t>Sup (ha)</t>
  </si>
  <si>
    <t xml:space="preserve">Embouche bovine </t>
  </si>
  <si>
    <t>Embouche ovine</t>
  </si>
  <si>
    <t>Aviculture (poulaillers)</t>
  </si>
  <si>
    <t>Apiculture</t>
  </si>
  <si>
    <t>Ruches améliorées</t>
  </si>
  <si>
    <t>qté de miel (kg)</t>
  </si>
  <si>
    <t>Voies laterisées et reprofilées (km)</t>
  </si>
  <si>
    <t>Caniveaux de drainage (ml)</t>
  </si>
  <si>
    <t>Latrines améliorées (nbre)</t>
  </si>
  <si>
    <t>Puisards (nbre)</t>
  </si>
  <si>
    <t>Bosquets</t>
  </si>
  <si>
    <t>Nombre de pieds</t>
  </si>
  <si>
    <t>Vergers</t>
  </si>
  <si>
    <t>Superficies (m2)</t>
  </si>
  <si>
    <t>nbre plants</t>
  </si>
  <si>
    <t>Manguiers</t>
  </si>
  <si>
    <t>Nbre plants</t>
  </si>
  <si>
    <t>Goyaviers</t>
  </si>
  <si>
    <t>Agrumes</t>
  </si>
  <si>
    <t>Bananiers</t>
  </si>
  <si>
    <t>Dattiers</t>
  </si>
  <si>
    <t>Plantations d'alignement</t>
  </si>
  <si>
    <t>Brise vent et arbres de clôture</t>
  </si>
  <si>
    <t>Reboisement de case</t>
  </si>
  <si>
    <t>Besoins en semences (60kg/ha)</t>
  </si>
  <si>
    <t>Prod (t)</t>
  </si>
  <si>
    <t>Vivre (300kg/pers)</t>
  </si>
  <si>
    <t>Besoins en semences (120kg/ha)</t>
  </si>
  <si>
    <t>Vivre (30% de la prod)</t>
  </si>
  <si>
    <t>casier</t>
  </si>
  <si>
    <t xml:space="preserve">hors casier </t>
  </si>
  <si>
    <t>contre saison</t>
  </si>
  <si>
    <t>cumul</t>
  </si>
  <si>
    <t>Quantité commercialisable (t)</t>
  </si>
  <si>
    <t>2010/2011</t>
  </si>
  <si>
    <t>2009/2010</t>
  </si>
  <si>
    <t>2008/2009</t>
  </si>
  <si>
    <t>hors casier</t>
  </si>
  <si>
    <t>Superficies sinistrées (ha)</t>
  </si>
  <si>
    <t>Inondation</t>
  </si>
  <si>
    <t>Manque d'eau</t>
  </si>
  <si>
    <t>Chenilles</t>
  </si>
  <si>
    <t>Oiseaux</t>
  </si>
  <si>
    <t>AV</t>
  </si>
  <si>
    <t>TV</t>
  </si>
  <si>
    <t>GIE</t>
  </si>
  <si>
    <t>GIEF</t>
  </si>
  <si>
    <t>Batteuses</t>
  </si>
  <si>
    <t>Décortiqueuses</t>
  </si>
  <si>
    <t>Groupes électrogènes</t>
  </si>
  <si>
    <t>Bascules</t>
  </si>
  <si>
    <t>Moulins</t>
  </si>
  <si>
    <t>Forges</t>
  </si>
  <si>
    <t>Motoculteurs</t>
  </si>
  <si>
    <t>Mobylettes</t>
  </si>
  <si>
    <t>Charrettes</t>
  </si>
  <si>
    <t>Compresseurs</t>
  </si>
  <si>
    <t>Panneaux solaires</t>
  </si>
  <si>
    <t>Magasins</t>
  </si>
  <si>
    <t>Centres d'aphabétisation</t>
  </si>
  <si>
    <t>Séchoirs</t>
  </si>
  <si>
    <t>Microphones</t>
  </si>
  <si>
    <t>Entretien courant</t>
  </si>
  <si>
    <t>Activités</t>
  </si>
  <si>
    <t>Groupe de contact</t>
  </si>
  <si>
    <t>Prév</t>
  </si>
  <si>
    <t>Réal</t>
  </si>
  <si>
    <t>Nbre d'exploitants</t>
  </si>
  <si>
    <t>Respect du calendrier agricole</t>
  </si>
  <si>
    <t>Entretien du tertiaire</t>
  </si>
  <si>
    <t>Gestion de l'eau à la parcelle</t>
  </si>
  <si>
    <t>Pisciculture</t>
  </si>
  <si>
    <t>Aviculture</t>
  </si>
  <si>
    <t>GIPD</t>
  </si>
  <si>
    <t>Utilisation de semences sélectionnées</t>
  </si>
  <si>
    <t>Compartimentage et aménagement  parcellaire</t>
  </si>
  <si>
    <t>Implantation de pépinières</t>
  </si>
  <si>
    <t>Techniques de production pomme de terre</t>
  </si>
  <si>
    <t>Epoque, dose et utilisation fumure minerale</t>
  </si>
  <si>
    <t>Infrastructures</t>
  </si>
  <si>
    <t>Education et Alphabétisation</t>
  </si>
  <si>
    <t>Ecole publique 1er cycle</t>
  </si>
  <si>
    <t>Ecole publique 2ème cycle</t>
  </si>
  <si>
    <t>Ecole privée 1er cycle</t>
  </si>
  <si>
    <t>Ecole privée 2ème cycle</t>
  </si>
  <si>
    <t>Medersa</t>
  </si>
  <si>
    <t>Lycée publique</t>
  </si>
  <si>
    <t>Lycée privé</t>
  </si>
  <si>
    <t>Ecole communautaire</t>
  </si>
  <si>
    <t>Centre d'alphabétisation</t>
  </si>
  <si>
    <t>Nombre de formateurs villageois</t>
  </si>
  <si>
    <t>Bibliothèques villageoises</t>
  </si>
  <si>
    <t>Santé humaine</t>
  </si>
  <si>
    <t>Centre de santé publique</t>
  </si>
  <si>
    <t>Centre de santé communautaire</t>
  </si>
  <si>
    <t>Cliniques privées</t>
  </si>
  <si>
    <t>Dépôts de pharmacie</t>
  </si>
  <si>
    <t>Nombre de medecins</t>
  </si>
  <si>
    <t>Nombre de sages femmes</t>
  </si>
  <si>
    <t>Hygiénistes-secouristes</t>
  </si>
  <si>
    <t>Accoucheuses traditionnelles</t>
  </si>
  <si>
    <t>Agents techniques</t>
  </si>
  <si>
    <t>Infirmiers</t>
  </si>
  <si>
    <t>Santé animale</t>
  </si>
  <si>
    <t>Depôts de produits vétérinaires</t>
  </si>
  <si>
    <t>Parcs de vaccination</t>
  </si>
  <si>
    <t>Puits pastoraux</t>
  </si>
  <si>
    <t>Aires d'abattage</t>
  </si>
  <si>
    <t>Hydraulique villageoise</t>
  </si>
  <si>
    <t>Forages équipés de PMH</t>
  </si>
  <si>
    <t>Puits à grand diamètre</t>
  </si>
  <si>
    <t>Adduction d'eau sommaire</t>
  </si>
  <si>
    <t>Retenue d'eau</t>
  </si>
  <si>
    <t>Domaine commercial (foires et marchés)</t>
  </si>
  <si>
    <t>Foires hebdomadaires</t>
  </si>
  <si>
    <t>marchés permanents</t>
  </si>
  <si>
    <t>Banques de céréales</t>
  </si>
  <si>
    <t>Magasins de stockage</t>
  </si>
  <si>
    <t>Maisons ou foyers des jeunes</t>
  </si>
  <si>
    <t>Terrain de football</t>
  </si>
  <si>
    <t>Electrification rurale</t>
  </si>
  <si>
    <t>Sports, arts, culture et autres</t>
  </si>
  <si>
    <t>Désignation</t>
  </si>
  <si>
    <t>1- CHARGES OPERATIONNELLES</t>
  </si>
  <si>
    <t>Quantité de semence selectionnéeutilisée (50kg/ha)</t>
  </si>
  <si>
    <t>Apport de la fumure organique (250 f /charrettée)</t>
  </si>
  <si>
    <t>Labour et hersage</t>
  </si>
  <si>
    <t>Installation et entretien de la pépinière</t>
  </si>
  <si>
    <t>Arrachage des plants à la pépinière</t>
  </si>
  <si>
    <t>Transport des plants sur la parcelle</t>
  </si>
  <si>
    <t>Répiquage</t>
  </si>
  <si>
    <t>Quantité de NPKS (sugubè-sugubè) utilisée</t>
  </si>
  <si>
    <t>Désherbage</t>
  </si>
  <si>
    <t>Mise en moyettes</t>
  </si>
  <si>
    <t>Mise en gerbiers</t>
  </si>
  <si>
    <t>Achat de sacs d'emballage</t>
  </si>
  <si>
    <t>Frais de battage</t>
  </si>
  <si>
    <t>Frais de transport</t>
  </si>
  <si>
    <t>Rédevance eau (1ère classe)</t>
  </si>
  <si>
    <t>2- PRODUCTION</t>
  </si>
  <si>
    <t>Production totale de riz paddy en kg</t>
  </si>
  <si>
    <t>Valorisation de la production totale (125f/kg paddy)</t>
  </si>
  <si>
    <t>Rendement moyen en casier (Kg/ha)</t>
  </si>
  <si>
    <t>Valeur de la production/exploitation</t>
  </si>
  <si>
    <t>Charges totales (opérationnelles+rédevance)</t>
  </si>
  <si>
    <t>Coût de revient du Kg de paddy (f cfa)</t>
  </si>
  <si>
    <t>Engrais</t>
  </si>
  <si>
    <t>Montant auto financement</t>
  </si>
  <si>
    <t>Taux d'auto financement</t>
  </si>
  <si>
    <t>Equipements agricoles</t>
  </si>
  <si>
    <t>Montant total (f cfa)</t>
  </si>
  <si>
    <t>Montant du crédit (f cfa)</t>
  </si>
  <si>
    <t>Moyenne ON</t>
  </si>
  <si>
    <t>Foyers améliorés</t>
  </si>
  <si>
    <t>Bio gaz</t>
  </si>
  <si>
    <t>Plaques solaires</t>
  </si>
  <si>
    <t>Sechoirs solaires</t>
  </si>
  <si>
    <t>Réchauds à gaz</t>
  </si>
  <si>
    <t>Chauffe eau solaire</t>
  </si>
  <si>
    <t>Nbre OERT</t>
  </si>
  <si>
    <t>OERT viables</t>
  </si>
  <si>
    <t xml:space="preserve">Animatrices </t>
  </si>
  <si>
    <t>Enquêteurs</t>
  </si>
  <si>
    <t>Etangs (emprunts)</t>
  </si>
  <si>
    <t xml:space="preserve">Population Totale </t>
  </si>
  <si>
    <t>Total autoconsommation (t)</t>
  </si>
  <si>
    <t>auto consommation (t)</t>
  </si>
  <si>
    <t>valeur monétaire (125f/kg )*1000</t>
  </si>
  <si>
    <t>Zone de Niono</t>
  </si>
  <si>
    <t>Zone de Molodo</t>
  </si>
  <si>
    <t xml:space="preserve">Zone de Niono </t>
  </si>
  <si>
    <t xml:space="preserve">Zone de Molodo </t>
  </si>
  <si>
    <t xml:space="preserve">Zone du Kouroumari </t>
  </si>
  <si>
    <t xml:space="preserve">Zone de M'Bèwani </t>
  </si>
  <si>
    <t>Rdt obtenu (t/ha)</t>
  </si>
  <si>
    <t>Nbre de carrés placés</t>
  </si>
  <si>
    <t>Nbre de carrés perdus</t>
  </si>
  <si>
    <t>Nbre de carrés récoltés et battus</t>
  </si>
  <si>
    <t>Casier</t>
  </si>
  <si>
    <t>Hors casier</t>
  </si>
  <si>
    <t>Contre Saison</t>
  </si>
  <si>
    <t>Contre saison</t>
  </si>
  <si>
    <t>Saison + contre saison</t>
  </si>
  <si>
    <t>Echalote/Oignon</t>
  </si>
  <si>
    <t>Zone de Kouroumari</t>
  </si>
  <si>
    <t>Moisson</t>
  </si>
  <si>
    <t>Manœuvre saisonnier</t>
  </si>
  <si>
    <t>Superficies mises en valeur en casiers (ha)</t>
  </si>
  <si>
    <t>Motopompes</t>
  </si>
  <si>
    <t>Bœufs</t>
  </si>
  <si>
    <t>Asins</t>
  </si>
  <si>
    <t>Décortiqueuse</t>
  </si>
  <si>
    <t>Mini rizerie</t>
  </si>
  <si>
    <t>Charrues</t>
  </si>
  <si>
    <t>Tracteurs</t>
  </si>
  <si>
    <t>Herses</t>
  </si>
  <si>
    <t>Puddleurs</t>
  </si>
  <si>
    <t>Classes</t>
  </si>
  <si>
    <t>Montant (cfa)</t>
  </si>
  <si>
    <t>Taux</t>
  </si>
  <si>
    <t>TOTAL ON</t>
  </si>
  <si>
    <t>classe3</t>
  </si>
  <si>
    <t>Réliquat (cfa)</t>
  </si>
  <si>
    <t>Nbre d'exploitations</t>
  </si>
  <si>
    <t>Montants (f cfa)</t>
  </si>
  <si>
    <t>Conseillers agricoles</t>
  </si>
  <si>
    <t>Nbre (N)</t>
  </si>
  <si>
    <t>Qté (t)</t>
  </si>
  <si>
    <t>Mbèwani</t>
  </si>
  <si>
    <t>Quantité de DAP utilisée 100kgs*250f</t>
  </si>
  <si>
    <t>Quantité d'urée utilisée 200kgs*250f</t>
  </si>
  <si>
    <t>Embouche bovine/ovine</t>
  </si>
  <si>
    <t>Total des charges opérationnelles</t>
  </si>
  <si>
    <t>Mini-rizerie</t>
  </si>
  <si>
    <t>Montant facturé (cfa)</t>
  </si>
  <si>
    <t>Montant à recouvrer (cfa)</t>
  </si>
  <si>
    <t>Montant recouvré (cfa)</t>
  </si>
  <si>
    <t>classe1</t>
  </si>
  <si>
    <t>classe2</t>
  </si>
  <si>
    <t>Ndébougou</t>
  </si>
  <si>
    <t>Montant dégrévé (cfa)</t>
  </si>
  <si>
    <t>DAP (tonnes)</t>
  </si>
  <si>
    <t>Taux (%)</t>
  </si>
  <si>
    <t>NPKS (tonnes)</t>
  </si>
  <si>
    <t>Urée (tonnes)</t>
  </si>
  <si>
    <t>Charges UE</t>
  </si>
  <si>
    <t>Prévu (CFA)</t>
  </si>
  <si>
    <t>Réalisé (CFA)</t>
  </si>
  <si>
    <t>Travaux tertiaires</t>
  </si>
  <si>
    <t>Réseau secondaire</t>
  </si>
  <si>
    <t>Travaux exceptionnels</t>
  </si>
  <si>
    <t>Consommation d'eau (m3/ha)</t>
  </si>
  <si>
    <t>Variétés de riz (kg)</t>
  </si>
  <si>
    <t>ECIA</t>
  </si>
  <si>
    <t>Prix unitaire (F CFA)</t>
  </si>
  <si>
    <t>Découpeuse motorisée</t>
  </si>
  <si>
    <t>Vanneuse améliorée</t>
  </si>
  <si>
    <t>Charrue à disque</t>
  </si>
  <si>
    <t>Remorque</t>
  </si>
  <si>
    <t>TOTAL</t>
  </si>
  <si>
    <t>Hommes</t>
  </si>
  <si>
    <t>Femmes</t>
  </si>
  <si>
    <t>Nombre CEP</t>
  </si>
  <si>
    <t>Superficie (ha)</t>
  </si>
  <si>
    <t>AV/TV</t>
  </si>
  <si>
    <t>Total Zone</t>
  </si>
  <si>
    <t>pomme de terre)</t>
  </si>
  <si>
    <t>Réalisations (n)</t>
  </si>
  <si>
    <t>Production/utilisation de fumure organique</t>
  </si>
  <si>
    <t>Utilisation de semences améliorées</t>
  </si>
  <si>
    <t>Technique de répiquage</t>
  </si>
  <si>
    <t>Entretien du réseau tertiaire</t>
  </si>
  <si>
    <t>Fertilisation minérale/dose et époque d'épandage</t>
  </si>
  <si>
    <t>Compte d'exploitation familliale/calcul du coût de production</t>
  </si>
  <si>
    <t>Conservation et transformation des produits maraîchers</t>
  </si>
  <si>
    <t>Installation et conduite de pépinière</t>
  </si>
  <si>
    <t>a) Situation des équipements de production</t>
  </si>
  <si>
    <t>b) Situation des animaux de trait</t>
  </si>
  <si>
    <t>c) Situation des équipements post-récolte</t>
  </si>
  <si>
    <t>d) Classes d'attelage des exploitations agricoles</t>
  </si>
  <si>
    <t>Taux de participation (%)</t>
  </si>
  <si>
    <t>Nombre d'exploitations agricoles</t>
  </si>
  <si>
    <t>Sossé Sibila</t>
  </si>
  <si>
    <t>Aiguadiers</t>
  </si>
  <si>
    <t>Chefs de casier</t>
  </si>
  <si>
    <t>Eclusiers</t>
  </si>
  <si>
    <t>Chefs d'équipe</t>
  </si>
  <si>
    <t>Surveillants de réseau</t>
  </si>
  <si>
    <t>Conducteurs</t>
  </si>
  <si>
    <t>Mécaniciens</t>
  </si>
  <si>
    <t>2011/2012</t>
  </si>
  <si>
    <t>Montant (FCFA)</t>
  </si>
  <si>
    <t>Financier</t>
  </si>
  <si>
    <t>Réseau primaire (SERP)</t>
  </si>
  <si>
    <t>Entretien périodique</t>
  </si>
  <si>
    <t>Montant F CFA</t>
  </si>
  <si>
    <t>Charges U.E</t>
  </si>
  <si>
    <t>Equipt hydromécanique</t>
  </si>
  <si>
    <t>Travaux exécutés par UE</t>
  </si>
  <si>
    <t>Cases de conservation</t>
  </si>
  <si>
    <t xml:space="preserve">Campagne </t>
  </si>
  <si>
    <t>2000/2001</t>
  </si>
  <si>
    <t>2001/2002</t>
  </si>
  <si>
    <t>2002/2003</t>
  </si>
  <si>
    <t>2003/2004</t>
  </si>
  <si>
    <t>2004/2005</t>
  </si>
  <si>
    <t>2005/2006</t>
  </si>
  <si>
    <t>2006/2007</t>
  </si>
  <si>
    <t>2007/2008</t>
  </si>
  <si>
    <t>Annexe 9: Demographie</t>
  </si>
  <si>
    <t>Annexe 10:  Personnel d'encadrement technique des zones par fonction</t>
  </si>
  <si>
    <t>Annexe 11: Situation du personnel du siège et des zones par catégorie</t>
  </si>
  <si>
    <t>Annexe 12: Encadrement des groupes de contact</t>
  </si>
  <si>
    <t>Annexe 15: Situation d'installation et d'équipement des nouvelles familles</t>
  </si>
  <si>
    <t>Annexe 13a: Formations de quinzaine réalisées</t>
  </si>
  <si>
    <t>Annexe 13b: Formations de quinzaine réalisées (suite)</t>
  </si>
  <si>
    <t>Annexe 16a: Acquisition de nouveaux équipements par les exploitations agricoles familiales</t>
  </si>
  <si>
    <t>Annexe 20a: Superficies mises en cultures selon les variétés de riz (casier)</t>
  </si>
  <si>
    <t>Annexe 20b: Production de riz selon les variétés (casier)</t>
  </si>
  <si>
    <t>Annexe 21a: Multiplication des semences</t>
  </si>
  <si>
    <t xml:space="preserve">Annexe 21b: Quantités de semences certifiées par variétés (R1) </t>
  </si>
  <si>
    <t xml:space="preserve">Annexe 21c: Quantités de semences certifiées par variétés (R2) </t>
  </si>
  <si>
    <t>Annexe 21d: Situation des réjets à la certification</t>
  </si>
  <si>
    <t>Annexe 22a : Production et utilisation de la fumure organique</t>
  </si>
  <si>
    <t>TOTAL RESEAU SECONDAIRE</t>
  </si>
  <si>
    <t>N'Débgou</t>
  </si>
  <si>
    <t>Kourmari</t>
  </si>
  <si>
    <t>Annexe 43: Situation des évictions</t>
  </si>
  <si>
    <t>Charrue à soc</t>
  </si>
  <si>
    <t>Barre niveleuse</t>
  </si>
  <si>
    <t>Charrette asine</t>
  </si>
  <si>
    <t>Charrette citerne</t>
  </si>
  <si>
    <t>Semoir zone sèche</t>
  </si>
  <si>
    <t>Multiculteur zone sèche</t>
  </si>
  <si>
    <t>Sarcleuse manuelle (irriguée)</t>
  </si>
  <si>
    <t xml:space="preserve">                    a) Culture attelée</t>
  </si>
  <si>
    <t xml:space="preserve">                 b) Motoculteur &amp; accessoires</t>
  </si>
  <si>
    <t>Bloc motoculteurs thaïlandais</t>
  </si>
  <si>
    <t>Motoculteur marque chinoise</t>
  </si>
  <si>
    <t>Puddler</t>
  </si>
  <si>
    <t>Herses motoculteur</t>
  </si>
  <si>
    <t xml:space="preserve">                c) Batteuse</t>
  </si>
  <si>
    <t>Ricefan (riz/fonio/maïs)</t>
  </si>
  <si>
    <t>Twinfan</t>
  </si>
  <si>
    <t>Kit maïs</t>
  </si>
  <si>
    <t>Châssis mobile</t>
  </si>
  <si>
    <t>Décortiqueuse chinoise</t>
  </si>
  <si>
    <t>Trieuse riz/Sésame</t>
  </si>
  <si>
    <t>Version manuelle</t>
  </si>
  <si>
    <t>Version motorisée</t>
  </si>
  <si>
    <t xml:space="preserve">              f) Etuveuse de riz</t>
  </si>
  <si>
    <t xml:space="preserve">Découpeuse manuelle </t>
  </si>
  <si>
    <t>Broyeur</t>
  </si>
  <si>
    <t>Chaine de conditionnement (semence)</t>
  </si>
  <si>
    <t>Coopératives</t>
  </si>
  <si>
    <t>Annexe 8: Situation de la pluviometrie</t>
  </si>
  <si>
    <t>Kolongo</t>
  </si>
  <si>
    <t>Ké-Macina</t>
  </si>
  <si>
    <t>Zone de Kolongo</t>
  </si>
  <si>
    <t>Zone de Ké-Macina</t>
  </si>
  <si>
    <t>Zone de N'Dèbougou</t>
  </si>
  <si>
    <t>Zone de M'Bewani</t>
  </si>
  <si>
    <t>2012/2013</t>
  </si>
  <si>
    <t>Gestion intégrée de la production et des déprédateurs Riz/Maraîchage</t>
  </si>
  <si>
    <t>M'Béwani</t>
  </si>
  <si>
    <t>AV/Coop</t>
  </si>
  <si>
    <t>Sensibilisation IST/VIH/SIDA</t>
  </si>
  <si>
    <t>Utilisation de la fumure  minérale (dose, qualité, époque…)</t>
  </si>
  <si>
    <t>Aviculture (sujet)</t>
  </si>
  <si>
    <t>Auto consommation en casier (t)</t>
  </si>
  <si>
    <t>Auto consommation hors casiers (t)</t>
  </si>
  <si>
    <t>Parc à bétail</t>
  </si>
  <si>
    <t>Wat 310</t>
  </si>
  <si>
    <t xml:space="preserve">Exploitants </t>
  </si>
  <si>
    <t>Annexe 22b: Situation des approvisionnements en engrais (saison+contre saison)</t>
  </si>
  <si>
    <t>Total zone (encadrement)</t>
  </si>
  <si>
    <t>Equipements possedés</t>
  </si>
  <si>
    <r>
      <t xml:space="preserve">Motos </t>
    </r>
    <r>
      <rPr>
        <b/>
        <sz val="11"/>
        <rFont val="Calibri"/>
        <family val="2"/>
      </rPr>
      <t>encadrement</t>
    </r>
  </si>
  <si>
    <t xml:space="preserve">Maladies </t>
  </si>
  <si>
    <t xml:space="preserve">Autres </t>
  </si>
  <si>
    <t>Annexe 14: Visites d'échanges d'expériences</t>
  </si>
  <si>
    <t xml:space="preserve">Annexe 16b: Acquisition de nouveaux équipements par les organisations paysannes </t>
  </si>
  <si>
    <t>Annexe 17: Situation des équipements de production, de post récoltes, d'animaux de trait et de classes d'attélage</t>
  </si>
  <si>
    <t>2013/2014</t>
  </si>
  <si>
    <t>TOTAL (RESEAUX PRIMAIRE ET SECONDAIRE)</t>
  </si>
  <si>
    <t xml:space="preserve">Annexe 18b: Equipements informatiques  </t>
  </si>
  <si>
    <t>Zone</t>
  </si>
  <si>
    <t>Ordinateur</t>
  </si>
  <si>
    <t>Imprimante</t>
  </si>
  <si>
    <t>Photocopieuse</t>
  </si>
  <si>
    <t>Onduleur</t>
  </si>
  <si>
    <t>Scanneur</t>
  </si>
  <si>
    <t xml:space="preserve">Total zone </t>
  </si>
  <si>
    <r>
      <t xml:space="preserve">Annexe 18a: Moyens de déplacement </t>
    </r>
    <r>
      <rPr>
        <b/>
        <sz val="11"/>
        <rFont val="Calibri"/>
        <family val="2"/>
      </rPr>
      <t>parc ON</t>
    </r>
  </si>
  <si>
    <t>Mil</t>
  </si>
  <si>
    <t>Sorgho</t>
  </si>
  <si>
    <t>Arachide</t>
  </si>
  <si>
    <t>Blé</t>
  </si>
  <si>
    <t>Patate douce</t>
  </si>
  <si>
    <t>Ail</t>
  </si>
  <si>
    <t>IR 32307</t>
  </si>
  <si>
    <r>
      <t xml:space="preserve">Télimani </t>
    </r>
    <r>
      <rPr>
        <b/>
        <sz val="10"/>
        <color indexed="8"/>
        <rFont val="Calibri"/>
        <family val="2"/>
      </rPr>
      <t>(RPK N2)</t>
    </r>
  </si>
  <si>
    <r>
      <t xml:space="preserve">Gambiaka </t>
    </r>
    <r>
      <rPr>
        <b/>
        <sz val="10"/>
        <color indexed="8"/>
        <rFont val="Calibri"/>
        <family val="2"/>
      </rPr>
      <t>(Kogoni 91-1)</t>
    </r>
  </si>
  <si>
    <r>
      <t xml:space="preserve">Wassa  </t>
    </r>
    <r>
      <rPr>
        <b/>
        <sz val="10"/>
        <color indexed="8"/>
        <rFont val="Calibri"/>
        <family val="2"/>
      </rPr>
      <t>(IR32307)</t>
    </r>
  </si>
  <si>
    <r>
      <t xml:space="preserve">Sahélika </t>
    </r>
    <r>
      <rPr>
        <b/>
        <sz val="10"/>
        <color indexed="8"/>
        <rFont val="Calibri"/>
        <family val="2"/>
      </rPr>
      <t>(ECIA 11)</t>
    </r>
  </si>
  <si>
    <r>
      <t xml:space="preserve">Nionoka </t>
    </r>
    <r>
      <rPr>
        <b/>
        <sz val="10"/>
        <color indexed="8"/>
        <rFont val="Calibri"/>
        <family val="2"/>
      </rPr>
      <t>(AD9216)</t>
    </r>
  </si>
  <si>
    <t>AD 9246</t>
  </si>
  <si>
    <t>Projets</t>
  </si>
  <si>
    <t>Centre de santé (nbre)</t>
  </si>
  <si>
    <t xml:space="preserve">Puits à grand diamètre (nbre) </t>
  </si>
  <si>
    <t>Fontaines publiques (nbre)</t>
  </si>
  <si>
    <t>Forages (nbre)</t>
  </si>
  <si>
    <t>Magasins (nbre)</t>
  </si>
  <si>
    <t>Lieux de culte (nbre)</t>
  </si>
  <si>
    <t>Autres (nbre)</t>
  </si>
  <si>
    <t>Nombre d'alevin</t>
  </si>
  <si>
    <t>Nombre de cage récoltée</t>
  </si>
  <si>
    <t>Quantité récoltée (t)</t>
  </si>
  <si>
    <t>Prévues</t>
  </si>
  <si>
    <t>Réalisées</t>
  </si>
  <si>
    <t>Annexe 25c: Situation des cages flottantes</t>
  </si>
  <si>
    <t>Nombre de cage empoissonnée</t>
  </si>
  <si>
    <t>Techniques de répiquage</t>
  </si>
  <si>
    <t>Culture de diversification (maïsculture,  pomme de terre etc.)</t>
  </si>
  <si>
    <t>2014/2015</t>
  </si>
  <si>
    <t xml:space="preserve">                NB: </t>
  </si>
  <si>
    <t>Prév (n)</t>
  </si>
  <si>
    <t>baux</t>
  </si>
  <si>
    <t xml:space="preserve">AV </t>
  </si>
  <si>
    <t>COOP</t>
  </si>
  <si>
    <t>Agroforesterie</t>
  </si>
  <si>
    <t>Sup. degrévée(ha)</t>
  </si>
  <si>
    <t>Eng. Org. Ind.  (t)</t>
  </si>
  <si>
    <t>Nombre carnet reçu</t>
  </si>
  <si>
    <t>Nombre carnet utislisé</t>
  </si>
  <si>
    <t>Nombre caution technique livré</t>
  </si>
  <si>
    <t>Nombre exploitant ayant réçu la subvention</t>
  </si>
  <si>
    <r>
      <rPr>
        <b/>
        <sz val="11"/>
        <color indexed="8"/>
        <rFont val="Calibri"/>
        <family val="2"/>
      </rPr>
      <t>Eng. Org. Ind. :</t>
    </r>
    <r>
      <rPr>
        <sz val="11"/>
        <color theme="1"/>
        <rFont val="Calibri"/>
        <family val="2"/>
        <scheme val="minor"/>
      </rPr>
      <t xml:space="preserve"> Engrais Organique Industriel</t>
    </r>
  </si>
  <si>
    <t>Annexe 32: Point d'exécution du PAE du 31 décembre 2014 (suite)</t>
  </si>
  <si>
    <t xml:space="preserve"> </t>
  </si>
  <si>
    <t>S/TOTAL</t>
  </si>
  <si>
    <t>Ségou</t>
  </si>
  <si>
    <t xml:space="preserve">TOTAL </t>
  </si>
  <si>
    <t>Annexe 23: Diversification: Elevage - Aviculture - Apiculture</t>
  </si>
  <si>
    <t>Annexe 24a: Infrastructures d'assainissement et d'amélioration du cadre de vie</t>
  </si>
  <si>
    <t xml:space="preserve">Annexe 24b: Point sur les réalisations des projets et programmes </t>
  </si>
  <si>
    <t>Annexe 25a: Reboisement et Pisciculture</t>
  </si>
  <si>
    <t>Annexe 25b: Situation recapitulative du reboisement</t>
  </si>
  <si>
    <t>Annexe 26a: Situation détaillée des vergers</t>
  </si>
  <si>
    <t>Annexe 26b: Situation détaillée des plantations d'alignement, arbres d'ombrage, de clôture et de case</t>
  </si>
  <si>
    <t>Annexe 27a: Auto consommation et commercialisation</t>
  </si>
  <si>
    <t>Annexe 27b: Quantité commercialisable</t>
  </si>
  <si>
    <t>Annexe 28: Situation des superficies sinistrées (viroses, inondation et manque d'eau)</t>
  </si>
  <si>
    <t>Annexe 29: Equipements collectifs des Organisations paysannes</t>
  </si>
  <si>
    <t>Annexe 29: Equipements collectifs des Organisations paysannes (suite)</t>
  </si>
  <si>
    <t>Annexe 32: Infrastructures socio-économiques</t>
  </si>
  <si>
    <t>Annexe 34: Compte d'exploitation de la riziculture (saison)</t>
  </si>
  <si>
    <t>Annexe 36: Situation de la consommation d'eau (Saison)</t>
  </si>
  <si>
    <t>Annexe 39: Situation des OERTs</t>
  </si>
  <si>
    <t>Annexe 40: Sondage statistique des rendements de riz</t>
  </si>
  <si>
    <t xml:space="preserve">Annexe 41:   Situation  du degrèvement </t>
  </si>
  <si>
    <t>Gestion ntégrée de la production et des déprédateurs Riz/Maraîchage</t>
  </si>
  <si>
    <t>Conseillers</t>
  </si>
  <si>
    <t>Agricoles</t>
  </si>
  <si>
    <t>Animtrices</t>
  </si>
  <si>
    <t>Krmri</t>
  </si>
  <si>
    <t>M'Béw</t>
  </si>
  <si>
    <t>Ké-Mac</t>
  </si>
  <si>
    <t>Sarclo-bineuse modèle Indien</t>
  </si>
  <si>
    <t>Billonneur</t>
  </si>
  <si>
    <t>Semoir double rangs</t>
  </si>
  <si>
    <t>Batteuse axiale</t>
  </si>
  <si>
    <t>2015/2016</t>
  </si>
  <si>
    <t xml:space="preserve">           </t>
  </si>
  <si>
    <t xml:space="preserve">Ké-Macina </t>
  </si>
  <si>
    <t>2016/2017</t>
  </si>
  <si>
    <t>Casier de Sossé/Sibila</t>
  </si>
  <si>
    <t>3M</t>
  </si>
  <si>
    <t>Annexe 22c: Situation des carnets et cautions techniques d'engrais (saison et contre saison)</t>
  </si>
  <si>
    <t>Semoir Philippin</t>
  </si>
  <si>
    <t>d) Décortiqueuse mobile/Trieuse</t>
  </si>
  <si>
    <t>Décortiqueuse votex</t>
  </si>
  <si>
    <r>
      <t xml:space="preserve">              </t>
    </r>
    <r>
      <rPr>
        <b/>
        <sz val="12"/>
        <color indexed="8"/>
        <rFont val="Calibri"/>
        <family val="2"/>
      </rPr>
      <t>e) Botteleuse</t>
    </r>
  </si>
  <si>
    <t xml:space="preserve">             g) Hache paille motorisée</t>
  </si>
  <si>
    <t>Séchoir à gaz FAC 2000</t>
  </si>
  <si>
    <t>Séchoir solaire pf</t>
  </si>
  <si>
    <t>Coop</t>
  </si>
  <si>
    <t>E</t>
  </si>
  <si>
    <t xml:space="preserve">D </t>
  </si>
  <si>
    <t>Prévisions (FCFA)</t>
  </si>
  <si>
    <t>Réalisations (FCFA)</t>
  </si>
  <si>
    <t xml:space="preserve">Conseil rural </t>
  </si>
  <si>
    <t xml:space="preserve">Maîtrise d'ouvrage déléguée </t>
  </si>
  <si>
    <t xml:space="preserve">Entretien réseau primaire </t>
  </si>
  <si>
    <t>Aménagements</t>
  </si>
  <si>
    <t>TOTAL DOTATION BUDGETAIRE ETAT</t>
  </si>
  <si>
    <t>classe4</t>
  </si>
  <si>
    <t>2017/2018</t>
  </si>
  <si>
    <t>M'Bewani</t>
  </si>
  <si>
    <t>N'Debougou</t>
  </si>
  <si>
    <t>femmes</t>
  </si>
  <si>
    <t xml:space="preserve">Nombre d'agents formés sur les thèmes de vulgarisation </t>
  </si>
  <si>
    <t>et démonstration</t>
  </si>
  <si>
    <t>Sous total fonctionnement</t>
  </si>
  <si>
    <t>Fonds présidentiel pour le barrage</t>
  </si>
  <si>
    <t>PRESA DCI</t>
  </si>
  <si>
    <t>PROJET MOLODO NORD</t>
  </si>
  <si>
    <t>DOTATION BUDGETAITRE DE L'ETAT</t>
  </si>
  <si>
    <t>Ségou et Markala</t>
  </si>
  <si>
    <t>HC</t>
  </si>
  <si>
    <t>drain</t>
  </si>
  <si>
    <t>Superficie(ha)</t>
  </si>
  <si>
    <t>Sup. exploitée (casiers)(ha)</t>
  </si>
  <si>
    <t>Annexe 35a: Taux d'autofinancement des Organisations paysannes</t>
  </si>
  <si>
    <t>BNDA</t>
  </si>
  <si>
    <t>CVECA</t>
  </si>
  <si>
    <t>Kafo Jiginew</t>
  </si>
  <si>
    <t>Nièsigiso</t>
  </si>
  <si>
    <t>PACCEM</t>
  </si>
  <si>
    <r>
      <rPr>
        <b/>
        <sz val="11"/>
        <rFont val="Calibri"/>
        <family val="2"/>
      </rPr>
      <t xml:space="preserve">NB </t>
    </r>
    <r>
      <rPr>
        <sz val="11"/>
        <rFont val="Calibri"/>
        <family val="2"/>
      </rPr>
      <t>:</t>
    </r>
  </si>
  <si>
    <t>2018/2019</t>
  </si>
  <si>
    <t xml:space="preserve">Privés: </t>
  </si>
  <si>
    <t>Commentaire:</t>
  </si>
  <si>
    <t>Baux</t>
  </si>
  <si>
    <t xml:space="preserve">Commentaire: </t>
  </si>
  <si>
    <t>repiqueuses manuelle</t>
  </si>
  <si>
    <t>égraineuse de mais</t>
  </si>
  <si>
    <t>Valeur de la production/ha(125f/kg paddy)</t>
  </si>
  <si>
    <t>Marge brute de l'exploitation(Ha)</t>
  </si>
  <si>
    <t>Bénéfice net/Ha</t>
  </si>
  <si>
    <t xml:space="preserve">Annexe 1: Rappel des objectifs et des réalisations de la saison riz en casier et hors casiers 2019-2020 </t>
  </si>
  <si>
    <t>Année 2018_2019</t>
  </si>
  <si>
    <t>Annexe 2: Rappel des objectifs et des réalisations de la contre saison riz  2019-2020</t>
  </si>
  <si>
    <t>Annexe 3: Situation récapitulative (saison + contre saison) riz 2019-2020</t>
  </si>
  <si>
    <t>Annexe 4: Cultures de diversification en hivernage (Prévisions et réalisations) 2019-2020</t>
  </si>
  <si>
    <t>Annexe 6: Cultures de maraîchage et de diversification en saison sèche (Prévisions et réalisations) 2019-2020</t>
  </si>
  <si>
    <t>Annexe 7: Cultures de maraîchage et de diversification en saison sèche (Prévisions et réalisations : suite) 2019-2020</t>
  </si>
  <si>
    <t>Annexe 5: Cultures de diversification en hivernage (Prévisions et réalisations, suite) 2019-2020</t>
  </si>
  <si>
    <t>Rappel 2018</t>
  </si>
  <si>
    <t>Annexe 19a: Quantités de semences utilisées selon les variétés 2019_2020</t>
  </si>
  <si>
    <t>Annexe 19b: Quantités de semences utilisées par qualité 2019_2020</t>
  </si>
  <si>
    <t>Campagne 2019-2020</t>
  </si>
  <si>
    <t>Annexe 30a: Point d'exécution du PAE au 31 décembre 2019</t>
  </si>
  <si>
    <t>Annexe 30b: Point d'exécution du PAE au 31 décembre 2019 (reseau secondaire)</t>
  </si>
  <si>
    <t>Annexe 30c: Point d'exécution du PAE au 31 décembre 2019 _Réseau tertiaire (suite et fin)</t>
  </si>
  <si>
    <t>2019/2020</t>
  </si>
  <si>
    <t>antérieurs (2000-2019)</t>
  </si>
  <si>
    <t>2019/20</t>
  </si>
  <si>
    <t>antérieurs  (2000-2019)</t>
  </si>
  <si>
    <t>antérieurs  (2000-2019</t>
  </si>
  <si>
    <t>Annexe 42a: Situation du recouvrement de la redevance 2019/2020</t>
  </si>
  <si>
    <t xml:space="preserve">Annexe 42b: Situation du recouvrement (contre saison 2018/2019 et saison 2019/2020) </t>
  </si>
  <si>
    <t>Annexe 42c: Situation du compte Etat: Exercice 2019</t>
  </si>
  <si>
    <t>M'bewani</t>
  </si>
  <si>
    <t>Parcelle SRI</t>
  </si>
  <si>
    <t>Dans le cadre de PARIZON, des champs ont été repiqués en systme SRI.</t>
  </si>
  <si>
    <t>Suite à la réhabilitation des parcelles du projet PAON, 278 nouvelles familles ont été installées sur 164 ha.</t>
  </si>
  <si>
    <r>
      <rPr>
        <b/>
        <sz val="11"/>
        <color indexed="8"/>
        <rFont val="Calibri"/>
        <family val="2"/>
      </rPr>
      <t>Molodo:</t>
    </r>
    <r>
      <rPr>
        <sz val="11"/>
        <color theme="1"/>
        <rFont val="Calibri"/>
        <family val="2"/>
        <scheme val="minor"/>
      </rPr>
      <t xml:space="preserve"> les nouvelles familles issues des évictions de 2018/2019 ont concerné 67 familles pour une superficie de 58 ha.</t>
    </r>
  </si>
  <si>
    <t xml:space="preserve">Jan-Mars </t>
  </si>
  <si>
    <t xml:space="preserve">Zone </t>
  </si>
  <si>
    <t>C/DAMR</t>
  </si>
  <si>
    <t>Mai</t>
  </si>
  <si>
    <t xml:space="preserve">Juillet </t>
  </si>
  <si>
    <t>Juin</t>
  </si>
  <si>
    <t xml:space="preserve">Novembre </t>
  </si>
  <si>
    <t xml:space="preserve">Mai </t>
  </si>
  <si>
    <t>Prestataire</t>
  </si>
  <si>
    <t xml:space="preserve">Avril </t>
  </si>
  <si>
    <t>Juillet</t>
  </si>
  <si>
    <t>Jan/Fév</t>
  </si>
  <si>
    <t>DAMR</t>
  </si>
  <si>
    <t>Avril</t>
  </si>
  <si>
    <t>Nov/Jan</t>
  </si>
  <si>
    <t>Juil/Août</t>
  </si>
  <si>
    <t>Oct/Fév</t>
  </si>
  <si>
    <t>Août/Sept</t>
  </si>
  <si>
    <t>DAMR/DGEMRH</t>
  </si>
  <si>
    <t>Mai/Déc</t>
  </si>
  <si>
    <t>Juin/Août</t>
  </si>
  <si>
    <t>jan -mars</t>
  </si>
  <si>
    <t xml:space="preserve"> Juin</t>
  </si>
  <si>
    <t xml:space="preserve"> Septembre</t>
  </si>
  <si>
    <t>C/DAMR et R/POP</t>
  </si>
  <si>
    <t xml:space="preserve"> Avril</t>
  </si>
  <si>
    <t>C/DAMR et C/DGEMRH</t>
  </si>
  <si>
    <t>Décembre-Mars</t>
  </si>
  <si>
    <t xml:space="preserve">Mars </t>
  </si>
  <si>
    <t>C/DAMR ,C/DGEMRH</t>
  </si>
  <si>
    <t>mai</t>
  </si>
  <si>
    <t xml:space="preserve">C/DAMR </t>
  </si>
  <si>
    <t>oct</t>
  </si>
  <si>
    <t>zone</t>
  </si>
  <si>
    <t>DAMR/POP</t>
  </si>
  <si>
    <t>mars</t>
  </si>
  <si>
    <t>sept</t>
  </si>
  <si>
    <t>Jan-mars</t>
  </si>
  <si>
    <t>C/Damr</t>
  </si>
  <si>
    <t>Avril-mai</t>
  </si>
  <si>
    <t>Juin-aout</t>
  </si>
  <si>
    <t>C/Damr,CA,A</t>
  </si>
  <si>
    <t>Juin-juillet</t>
  </si>
  <si>
    <t>Nov-dec</t>
  </si>
  <si>
    <t>Mai-juillet</t>
  </si>
  <si>
    <t>C/Dgemrh,C/casiers</t>
  </si>
  <si>
    <t>Avril &amp;jan</t>
  </si>
  <si>
    <t>C/Damr,C/Dgemrh</t>
  </si>
  <si>
    <t>Groupe - djigué</t>
  </si>
  <si>
    <t>Journée porte ouverte sur la culture du soja</t>
  </si>
  <si>
    <t>Bonne appréciation des participants</t>
  </si>
  <si>
    <t>2019/2020 ( SS)</t>
  </si>
  <si>
    <r>
      <t>Autres:</t>
    </r>
    <r>
      <rPr>
        <sz val="11"/>
        <color theme="1"/>
        <rFont val="Calibri"/>
        <family val="2"/>
        <scheme val="minor"/>
      </rPr>
      <t xml:space="preserve"> Molodo (soja)</t>
    </r>
  </si>
  <si>
    <t>AUTRES</t>
  </si>
  <si>
    <r>
      <t xml:space="preserve">Autres: </t>
    </r>
    <r>
      <rPr>
        <sz val="11"/>
        <rFont val="Calibri"/>
        <family val="2"/>
      </rPr>
      <t>Molodo 8 logements pour les enseignants.</t>
    </r>
  </si>
  <si>
    <t>Quantité d'EOI</t>
  </si>
  <si>
    <t>Il y a eu également de nouvelles installation à Niono suite à l'amenagement du Rétail IV bis.</t>
  </si>
  <si>
    <t xml:space="preserve">Projet MN </t>
  </si>
  <si>
    <t xml:space="preserve">50 ha </t>
  </si>
  <si>
    <t>PAON</t>
  </si>
  <si>
    <t>15 ha</t>
  </si>
  <si>
    <t xml:space="preserve">PRESA DCI  </t>
  </si>
  <si>
    <t>10 ha</t>
  </si>
  <si>
    <r>
      <t xml:space="preserve">Autres: </t>
    </r>
    <r>
      <rPr>
        <sz val="11"/>
        <color theme="1"/>
        <rFont val="Calibri"/>
        <family val="2"/>
        <scheme val="minor"/>
      </rPr>
      <t>Des parcelles livrées hors campagne et des champs en butte non dominable et non irrigable.</t>
    </r>
  </si>
  <si>
    <t>Annexe 37: Equipement économie d'énergie</t>
  </si>
  <si>
    <t>Charrue à socle</t>
  </si>
  <si>
    <t xml:space="preserve">s </t>
  </si>
  <si>
    <t>Verger</t>
  </si>
  <si>
    <r>
      <rPr>
        <b/>
        <u/>
        <sz val="11"/>
        <color indexed="8"/>
        <rFont val="Calibri"/>
        <family val="2"/>
      </rPr>
      <t>Commentaire:</t>
    </r>
    <r>
      <rPr>
        <sz val="11"/>
        <color theme="1"/>
        <rFont val="Calibri"/>
        <family val="2"/>
        <scheme val="minor"/>
      </rPr>
      <t>la production obtenue est de 55 149 tonnes contre une prévision de 68 374 tonnes soit 80,65% de la prévision. Elle est legèrement en hausse par rapport à celle de 2018/2019. Cela s'explique par le bon entretien des reseaux.</t>
    </r>
  </si>
  <si>
    <r>
      <t xml:space="preserve">NB: </t>
    </r>
    <r>
      <rPr>
        <sz val="9"/>
        <color indexed="8"/>
        <rFont val="Calibri"/>
        <family val="2"/>
      </rPr>
      <t>toutes les données sont rapportées à l'hectare</t>
    </r>
  </si>
  <si>
    <r>
      <rPr>
        <b/>
        <u/>
        <sz val="11"/>
        <color indexed="8"/>
        <rFont val="Calibri"/>
        <family val="2"/>
      </rPr>
      <t>Commentaire</t>
    </r>
    <r>
      <rPr>
        <b/>
        <sz val="11"/>
        <color indexed="8"/>
        <rFont val="Calibri"/>
        <family val="2"/>
      </rPr>
      <t xml:space="preserve">: </t>
    </r>
    <r>
      <rPr>
        <sz val="11"/>
        <color indexed="8"/>
        <rFont val="Calibri"/>
        <family val="2"/>
      </rPr>
      <t>Le taux de degrèvement est de 5,80% de la superficie totale mise en valeur en casier.</t>
    </r>
  </si>
  <si>
    <r>
      <rPr>
        <b/>
        <u/>
        <sz val="11"/>
        <color indexed="8"/>
        <rFont val="Calibri"/>
        <family val="2"/>
      </rPr>
      <t>Commentaire</t>
    </r>
    <r>
      <rPr>
        <b/>
        <sz val="11"/>
        <color indexed="8"/>
        <rFont val="Calibri"/>
        <family val="2"/>
      </rPr>
      <t>:</t>
    </r>
    <r>
      <rPr>
        <sz val="11"/>
        <color theme="1"/>
        <rFont val="Calibri"/>
        <family val="2"/>
        <scheme val="minor"/>
      </rPr>
      <t xml:space="preserve"> Ces évictions sont dues au non paiement de la redevance eau. Les familles évincées couvrent 1,18% des exploitations totales de l'Office (87 597 exploitations).</t>
    </r>
  </si>
  <si>
    <r>
      <rPr>
        <b/>
        <u/>
        <sz val="11"/>
        <rFont val="Calibri"/>
        <family val="2"/>
      </rPr>
      <t>Commentaire</t>
    </r>
    <r>
      <rPr>
        <b/>
        <sz val="11"/>
        <rFont val="Calibri"/>
        <family val="2"/>
      </rPr>
      <t>:</t>
    </r>
    <r>
      <rPr>
        <sz val="11"/>
        <rFont val="Calibri"/>
        <family val="2"/>
      </rPr>
      <t xml:space="preserve"> En recompense au meilleures OP, l'Office du Niger a octroyé des matériels de post-récoltes à certaines OP. </t>
    </r>
  </si>
  <si>
    <r>
      <rPr>
        <b/>
        <u/>
        <sz val="11"/>
        <rFont val="Calibri"/>
        <family val="2"/>
      </rPr>
      <t>Commentaire</t>
    </r>
    <r>
      <rPr>
        <b/>
        <sz val="11"/>
        <rFont val="Calibri"/>
        <family val="2"/>
      </rPr>
      <t>:</t>
    </r>
    <r>
      <rPr>
        <sz val="11"/>
        <rFont val="Calibri"/>
        <family val="2"/>
      </rPr>
      <t xml:space="preserve"> En 2019 certains exploitants ont bénéficiés des motoculteurs subventionné de la part de l'état. L'Office du Niger</t>
    </r>
  </si>
  <si>
    <t>a également attribué des motoculteurs au meilleurs producteurs.</t>
  </si>
  <si>
    <r>
      <rPr>
        <b/>
        <sz val="11"/>
        <color indexed="8"/>
        <rFont val="Calibri"/>
        <family val="2"/>
      </rPr>
      <t>NB</t>
    </r>
    <r>
      <rPr>
        <sz val="11"/>
        <color theme="1"/>
        <rFont val="Calibri"/>
        <family val="2"/>
        <scheme val="minor"/>
      </rPr>
      <t>: La plupart des véhicules sont dans un état vétuste. L'Office du Niger,</t>
    </r>
  </si>
  <si>
    <t>dans son programme de soutien a remis des motos aux 3 meilleurs conseillers agricoles, animatrices et aiguadiers.</t>
  </si>
  <si>
    <t>Annexe 31a: Thèmes de vulgarisation et de formation</t>
  </si>
  <si>
    <t xml:space="preserve">Annexe 31b: Thèmes de vulgarisation et de formation (suite) </t>
  </si>
  <si>
    <t>Annexe 31c: Thèmes de vulgarisation et de formation (suite et fin)</t>
  </si>
  <si>
    <t>Annexe 33a : Evolution de la production de riz de 2000 à 2019 (Zone de Kolongo)</t>
  </si>
  <si>
    <r>
      <t>Annexe 33b : Evolution de la production de riz de 2000 à 2019(</t>
    </r>
    <r>
      <rPr>
        <b/>
        <sz val="11"/>
        <rFont val="Calibri"/>
        <family val="2"/>
      </rPr>
      <t>Zone de Niono)</t>
    </r>
  </si>
  <si>
    <r>
      <t xml:space="preserve">Annexe 33c : </t>
    </r>
    <r>
      <rPr>
        <b/>
        <sz val="11"/>
        <rFont val="Calibri"/>
        <family val="2"/>
      </rPr>
      <t>Evolution de la production de riz de 2000 à 2019 (Zone de Molodo)</t>
    </r>
  </si>
  <si>
    <t>Annexe 33d : Evolution de la production de riz de 2000 à 2019 (Zone de N'Débougou)</t>
  </si>
  <si>
    <t>Annexe 33e : Evolution de la production de riz de 2000 à 2019 (Zone du Kouroumari)</t>
  </si>
  <si>
    <t>Annexe 33f : Evolution de la production de riz de 2007 à 2019 (Zone de M'Bèwani)</t>
  </si>
  <si>
    <t>Annexe 33g : Evolution de la production de riz de 2012 à 2019 (Zone de Ké-Macina)</t>
  </si>
  <si>
    <t>Annexe 33h : Evolution de la production de riz de 2000 à 2019 (Office du Niger)</t>
  </si>
  <si>
    <t>Zone de N'Débougou</t>
  </si>
  <si>
    <t>Annexe 35b: Taux d'autofinancement des Organisations paysannes (suite)</t>
  </si>
  <si>
    <t>Annexe 35c: Crédit octroyé aux organisations Paysannes</t>
  </si>
  <si>
    <t>Annexe 38a: Vulgarisation des thèmes techniques</t>
  </si>
  <si>
    <t>Annexe 38b: Vulgarisation des thèmes techniques (suite)</t>
  </si>
  <si>
    <t>Annexe 38c: Vulgarisation des thèmes techniques (suite et fin)</t>
  </si>
  <si>
    <t>Annexe 44: Situation des achats individuels d'équipements agricoles  (SOCAFON)</t>
  </si>
  <si>
    <t>Annexe 45a: Situation des CEP (riz)</t>
  </si>
  <si>
    <t xml:space="preserve">Annexe 45b: Situation des CEP (maraîchage: échalote/oignon, tomate, gombo, </t>
  </si>
  <si>
    <t>Annexe 46: Situation des organisations paysannes en zone Office du Niger</t>
  </si>
  <si>
    <t>Annexe 47a: Situation des cases de conservation et des sechoirs</t>
  </si>
  <si>
    <t>Annexe 47b: Aménagement hydroagricole</t>
  </si>
  <si>
    <t>Annexe 47c: Réhabilitation hydroagricole</t>
  </si>
  <si>
    <r>
      <rPr>
        <b/>
        <u/>
        <sz val="11"/>
        <color indexed="8"/>
        <rFont val="Calibri"/>
        <family val="2"/>
      </rPr>
      <t>Commentaire</t>
    </r>
    <r>
      <rPr>
        <sz val="11"/>
        <color theme="1"/>
        <rFont val="Calibri"/>
        <family val="2"/>
        <scheme val="minor"/>
      </rPr>
      <t xml:space="preserve">:la production casier et hors casier de la campagne 2019/2020 est de 752 951 tonnes soit 94% de la prevision qui est de 801 037 tonnes .Cet ecart s'explique par quelques pertes de superficies inondées suite aux fortes pluies des 23, 24 et 25 août 2019. </t>
    </r>
  </si>
  <si>
    <r>
      <rPr>
        <b/>
        <u/>
        <sz val="11"/>
        <color indexed="8"/>
        <rFont val="Calibri"/>
        <family val="2"/>
      </rPr>
      <t>Commentaire</t>
    </r>
    <r>
      <rPr>
        <b/>
        <sz val="11"/>
        <color indexed="8"/>
        <rFont val="Calibri"/>
        <family val="2"/>
      </rPr>
      <t>:</t>
    </r>
    <r>
      <rPr>
        <sz val="11"/>
        <color theme="1"/>
        <rFont val="Calibri"/>
        <family val="2"/>
        <scheme val="minor"/>
      </rPr>
      <t xml:space="preserve"> Ces fortes précipitations ont occasionnées d'énormes dégats sur les cultures à N'Débougou (13% de pertes), à Niono (11% de pertes) et à Molodo (éfondrement d'habitations).</t>
    </r>
  </si>
  <si>
    <t>Dans le cadre  de la mise en œuvres des mesures environnementales des  projets, plusieurs hectares ont été reboisés</t>
  </si>
  <si>
    <r>
      <rPr>
        <b/>
        <u/>
        <sz val="11"/>
        <color indexed="8"/>
        <rFont val="Calibri"/>
        <family val="2"/>
      </rPr>
      <t>Commentaire</t>
    </r>
    <r>
      <rPr>
        <b/>
        <sz val="11"/>
        <color indexed="8"/>
        <rFont val="Calibri"/>
        <family val="2"/>
      </rPr>
      <t>:</t>
    </r>
    <r>
      <rPr>
        <sz val="11"/>
        <color indexed="8"/>
        <rFont val="Calibri"/>
        <family val="2"/>
      </rPr>
      <t xml:space="preserve"> La superficie totale du sinistre est de 6 854,55 ha soit 5,79% de la superficie totale du casier (118 186 ha). Ceci s'explique par les fortes pluies des 23, 24 et 25 août 2019 occasionnant des inondations.</t>
    </r>
  </si>
  <si>
    <r>
      <rPr>
        <b/>
        <sz val="11"/>
        <rFont val="Calibri"/>
        <family val="2"/>
        <scheme val="minor"/>
      </rPr>
      <t>NB</t>
    </r>
    <r>
      <rPr>
        <sz val="11"/>
        <rFont val="Calibri"/>
        <family val="2"/>
        <scheme val="minor"/>
      </rPr>
      <t>: les calculs de consommation sont éffectués sur la base des ouvrages enrégistrés dans SIGON</t>
    </r>
  </si>
  <si>
    <r>
      <rPr>
        <b/>
        <u/>
        <sz val="11"/>
        <color indexed="8"/>
        <rFont val="Calibri"/>
        <family val="2"/>
      </rPr>
      <t>Commentaire</t>
    </r>
    <r>
      <rPr>
        <sz val="11"/>
        <color theme="1"/>
        <rFont val="Calibri"/>
        <family val="2"/>
        <scheme val="minor"/>
      </rPr>
      <t>: La production totale (saison+ contre saison) obtenue est de 808 102 tonnes soit 92,48% de la prévision qui était de 873 773,73 tonnes. Cet écart s'explique par des sinistres (inondations) survenus au cours de la campagne et la non livraison des aménagements prévus (400 ha de Molodo Nord).</t>
    </r>
  </si>
</sst>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164" formatCode="_-* #,##0\ _€_-;\-* #,##0\ _€_-;_-* &quot;-&quot;\ _€_-;_-@_-"/>
    <numFmt numFmtId="165" formatCode="_-* #,##0.00\ _€_-;\-* #,##0.00\ _€_-;_-* &quot;-&quot;??\ _€_-;_-@_-"/>
    <numFmt numFmtId="166" formatCode="0.0"/>
    <numFmt numFmtId="167" formatCode="_-* #,##0.0\ _€_-;\-* #,##0.0\ _€_-;_-* &quot;-&quot;??\ _€_-;_-@_-"/>
    <numFmt numFmtId="168" formatCode="_-* #,##0\ _€_-;\-* #,##0\ _€_-;_-* &quot;-&quot;??\ _€_-;_-@_-"/>
    <numFmt numFmtId="169" formatCode="#,##0.000"/>
    <numFmt numFmtId="170" formatCode="0.000"/>
    <numFmt numFmtId="171" formatCode="#,##0.0"/>
    <numFmt numFmtId="172" formatCode="#,##0.00_ ;\-#,##0.00\ "/>
    <numFmt numFmtId="173" formatCode="0.0000"/>
    <numFmt numFmtId="174" formatCode="#,##0.0000"/>
    <numFmt numFmtId="175" formatCode="#,##0_ ;\-#,##0\ "/>
    <numFmt numFmtId="176" formatCode="_-* #,##0.00\ _€_-;\-* #,##0.00\ _€_-;_-* &quot;-&quot;\ _€_-;_-@_-"/>
    <numFmt numFmtId="177" formatCode="_-* #,##0.0\ _€_-;\-* #,##0.0\ _€_-;_-* &quot;-&quot;\ _€_-;_-@_-"/>
  </numFmts>
  <fonts count="52" x14ac:knownFonts="1">
    <font>
      <sz val="11"/>
      <color theme="1"/>
      <name val="Calibri"/>
      <family val="2"/>
      <scheme val="minor"/>
    </font>
    <font>
      <sz val="11"/>
      <color indexed="8"/>
      <name val="Calibri"/>
      <family val="2"/>
    </font>
    <font>
      <b/>
      <sz val="10"/>
      <name val="Arial"/>
      <family val="2"/>
    </font>
    <font>
      <sz val="10"/>
      <name val="Arial"/>
      <family val="2"/>
    </font>
    <font>
      <b/>
      <sz val="11"/>
      <name val="Calibri"/>
      <family val="2"/>
    </font>
    <font>
      <b/>
      <sz val="10"/>
      <color indexed="8"/>
      <name val="Calibri"/>
      <family val="2"/>
    </font>
    <font>
      <sz val="11"/>
      <name val="Calibri"/>
      <family val="2"/>
    </font>
    <font>
      <b/>
      <sz val="11"/>
      <color indexed="8"/>
      <name val="Calibri"/>
      <family val="2"/>
    </font>
    <font>
      <b/>
      <sz val="12"/>
      <color indexed="8"/>
      <name val="Calibri"/>
      <family val="2"/>
    </font>
    <font>
      <sz val="9"/>
      <color indexed="8"/>
      <name val="Calibri"/>
      <family val="2"/>
    </font>
    <font>
      <b/>
      <u/>
      <sz val="11"/>
      <color indexed="8"/>
      <name val="Calibri"/>
      <family val="2"/>
    </font>
    <font>
      <b/>
      <u/>
      <sz val="11"/>
      <name val="Calibri"/>
      <family val="2"/>
    </font>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sz val="10"/>
      <color theme="1"/>
      <name val="Calibri"/>
      <family val="2"/>
      <scheme val="minor"/>
    </font>
    <font>
      <b/>
      <sz val="8"/>
      <color theme="1"/>
      <name val="Calibri"/>
      <family val="2"/>
      <scheme val="minor"/>
    </font>
    <font>
      <b/>
      <i/>
      <sz val="8"/>
      <color theme="1"/>
      <name val="Calibri"/>
      <family val="2"/>
      <scheme val="minor"/>
    </font>
    <font>
      <sz val="8"/>
      <color theme="1"/>
      <name val="Calibri"/>
      <family val="2"/>
      <scheme val="minor"/>
    </font>
    <font>
      <b/>
      <sz val="10"/>
      <color theme="1"/>
      <name val="Calibri"/>
      <family val="2"/>
      <scheme val="minor"/>
    </font>
    <font>
      <sz val="9"/>
      <color theme="1"/>
      <name val="Calibri"/>
      <family val="2"/>
      <scheme val="minor"/>
    </font>
    <font>
      <sz val="11"/>
      <color theme="1"/>
      <name val="Calibri"/>
      <family val="2"/>
    </font>
    <font>
      <b/>
      <i/>
      <sz val="9"/>
      <color theme="1"/>
      <name val="Calibri"/>
      <family val="2"/>
      <scheme val="minor"/>
    </font>
    <font>
      <b/>
      <i/>
      <sz val="11"/>
      <color theme="1"/>
      <name val="Calibri"/>
      <family val="2"/>
      <scheme val="minor"/>
    </font>
    <font>
      <sz val="11"/>
      <color rgb="FF00B0F0"/>
      <name val="Calibri"/>
      <family val="2"/>
      <scheme val="minor"/>
    </font>
    <font>
      <b/>
      <sz val="10.5"/>
      <color theme="1"/>
      <name val="Calibri"/>
      <family val="2"/>
      <scheme val="minor"/>
    </font>
    <font>
      <sz val="10.5"/>
      <color theme="1"/>
      <name val="Calibri"/>
      <family val="2"/>
      <scheme val="minor"/>
    </font>
    <font>
      <sz val="10.5"/>
      <name val="Calibri"/>
      <family val="2"/>
      <scheme val="minor"/>
    </font>
    <font>
      <b/>
      <sz val="10.5"/>
      <name val="Calibri"/>
      <family val="2"/>
      <scheme val="minor"/>
    </font>
    <font>
      <b/>
      <sz val="9"/>
      <color theme="1"/>
      <name val="Calibri"/>
      <family val="2"/>
      <scheme val="minor"/>
    </font>
    <font>
      <b/>
      <sz val="9"/>
      <name val="Calibri"/>
      <family val="2"/>
      <scheme val="minor"/>
    </font>
    <font>
      <sz val="9"/>
      <name val="Calibri"/>
      <family val="2"/>
      <scheme val="minor"/>
    </font>
    <font>
      <sz val="10"/>
      <name val="Calibri"/>
      <family val="2"/>
      <scheme val="minor"/>
    </font>
    <font>
      <sz val="11"/>
      <color rgb="FF000000"/>
      <name val="Calibri"/>
      <family val="2"/>
      <scheme val="minor"/>
    </font>
    <font>
      <b/>
      <sz val="11"/>
      <color rgb="FFFF0000"/>
      <name val="Calibri"/>
      <family val="2"/>
      <scheme val="minor"/>
    </font>
    <font>
      <sz val="11"/>
      <color theme="1"/>
      <name val="Cambria"/>
      <family val="1"/>
    </font>
    <font>
      <sz val="9"/>
      <color rgb="FF000000"/>
      <name val="Calibri"/>
      <family val="2"/>
      <scheme val="minor"/>
    </font>
    <font>
      <b/>
      <i/>
      <sz val="12"/>
      <color theme="1"/>
      <name val="Arial"/>
      <family val="2"/>
    </font>
    <font>
      <b/>
      <i/>
      <u/>
      <sz val="10"/>
      <color theme="1"/>
      <name val="Calibri"/>
      <family val="2"/>
      <scheme val="minor"/>
    </font>
    <font>
      <b/>
      <sz val="11"/>
      <color rgb="FF000000"/>
      <name val="Calibri"/>
      <family val="2"/>
      <scheme val="minor"/>
    </font>
    <font>
      <sz val="11"/>
      <color rgb="FF000000"/>
      <name val="Calibri"/>
      <family val="2"/>
    </font>
    <font>
      <b/>
      <sz val="10"/>
      <name val="Calibri"/>
      <family val="2"/>
      <scheme val="minor"/>
    </font>
    <font>
      <sz val="12"/>
      <color theme="1"/>
      <name val="Calibri"/>
      <family val="2"/>
      <scheme val="minor"/>
    </font>
    <font>
      <b/>
      <sz val="12"/>
      <color theme="1"/>
      <name val="Calibri"/>
      <family val="2"/>
      <scheme val="minor"/>
    </font>
    <font>
      <sz val="10"/>
      <color rgb="FF000000"/>
      <name val="Calibri"/>
      <family val="2"/>
      <scheme val="minor"/>
    </font>
    <font>
      <sz val="10"/>
      <color theme="1"/>
      <name val="Arial"/>
      <family val="2"/>
    </font>
    <font>
      <b/>
      <i/>
      <sz val="10"/>
      <color theme="1"/>
      <name val="Calibri"/>
      <family val="2"/>
      <scheme val="minor"/>
    </font>
    <font>
      <b/>
      <i/>
      <sz val="9"/>
      <name val="Calibri"/>
      <family val="2"/>
      <scheme val="minor"/>
    </font>
    <font>
      <sz val="11"/>
      <color rgb="FF000000"/>
      <name val="Arial"/>
      <family val="2"/>
    </font>
    <font>
      <b/>
      <u/>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87">
    <border>
      <left/>
      <right/>
      <top/>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double">
        <color indexed="64"/>
      </left>
      <right/>
      <top style="thin">
        <color indexed="64"/>
      </top>
      <bottom style="thin">
        <color indexed="64"/>
      </bottom>
      <diagonal/>
    </border>
    <border>
      <left style="double">
        <color indexed="64"/>
      </left>
      <right style="double">
        <color indexed="64"/>
      </right>
      <top/>
      <bottom style="thin">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double">
        <color indexed="64"/>
      </bottom>
      <diagonal/>
    </border>
    <border>
      <left/>
      <right style="thin">
        <color indexed="64"/>
      </right>
      <top style="thin">
        <color indexed="64"/>
      </top>
      <bottom/>
      <diagonal/>
    </border>
    <border>
      <left style="thin">
        <color indexed="64"/>
      </left>
      <right/>
      <top style="thin">
        <color indexed="64"/>
      </top>
      <bottom/>
      <diagonal/>
    </border>
    <border>
      <left style="double">
        <color indexed="64"/>
      </left>
      <right/>
      <top/>
      <bottom style="thin">
        <color indexed="64"/>
      </bottom>
      <diagonal/>
    </border>
    <border>
      <left/>
      <right style="thin">
        <color indexed="64"/>
      </right>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thin">
        <color indexed="64"/>
      </left>
      <right style="thin">
        <color indexed="64"/>
      </right>
      <top style="thin">
        <color indexed="64"/>
      </top>
      <bottom/>
      <diagonal/>
    </border>
    <border>
      <left style="double">
        <color indexed="64"/>
      </left>
      <right style="double">
        <color indexed="64"/>
      </right>
      <top style="thin">
        <color indexed="64"/>
      </top>
      <bottom style="thin">
        <color indexed="64"/>
      </bottom>
      <diagonal/>
    </border>
    <border>
      <left style="double">
        <color indexed="64"/>
      </left>
      <right/>
      <top/>
      <bottom/>
      <diagonal/>
    </border>
    <border>
      <left/>
      <right style="thin">
        <color indexed="64"/>
      </right>
      <top style="double">
        <color indexed="64"/>
      </top>
      <bottom style="thin">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right/>
      <top/>
      <bottom style="double">
        <color indexed="64"/>
      </bottom>
      <diagonal/>
    </border>
    <border>
      <left style="double">
        <color indexed="64"/>
      </left>
      <right/>
      <top style="double">
        <color indexed="64"/>
      </top>
      <bottom style="double">
        <color indexed="64"/>
      </bottom>
      <diagonal/>
    </border>
    <border>
      <left style="double">
        <color indexed="64"/>
      </left>
      <right/>
      <top style="thin">
        <color indexed="64"/>
      </top>
      <bottom style="double">
        <color indexed="64"/>
      </bottom>
      <diagonal/>
    </border>
    <border>
      <left/>
      <right/>
      <top style="double">
        <color indexed="64"/>
      </top>
      <bottom/>
      <diagonal/>
    </border>
    <border>
      <left style="double">
        <color indexed="64"/>
      </left>
      <right style="double">
        <color indexed="64"/>
      </right>
      <top style="thin">
        <color indexed="64"/>
      </top>
      <bottom/>
      <diagonal/>
    </border>
    <border>
      <left/>
      <right style="thin">
        <color indexed="64"/>
      </right>
      <top/>
      <bottom style="double">
        <color indexed="64"/>
      </bottom>
      <diagonal/>
    </border>
    <border>
      <left style="double">
        <color indexed="64"/>
      </left>
      <right/>
      <top style="thin">
        <color indexed="64"/>
      </top>
      <bottom/>
      <diagonal/>
    </border>
    <border>
      <left style="thin">
        <color indexed="64"/>
      </left>
      <right style="thin">
        <color indexed="64"/>
      </right>
      <top style="double">
        <color indexed="64"/>
      </top>
      <bottom/>
      <diagonal/>
    </border>
    <border>
      <left/>
      <right/>
      <top style="thin">
        <color indexed="64"/>
      </top>
      <bottom style="double">
        <color indexed="64"/>
      </bottom>
      <diagonal/>
    </border>
    <border>
      <left style="double">
        <color indexed="64"/>
      </left>
      <right style="thin">
        <color indexed="64"/>
      </right>
      <top/>
      <bottom/>
      <diagonal/>
    </border>
    <border>
      <left style="thin">
        <color indexed="64"/>
      </left>
      <right style="thin">
        <color indexed="64"/>
      </right>
      <top/>
      <bottom/>
      <diagonal/>
    </border>
    <border>
      <left style="double">
        <color indexed="64"/>
      </left>
      <right/>
      <top style="double">
        <color indexed="64"/>
      </top>
      <bottom style="thin">
        <color indexed="64"/>
      </bottom>
      <diagonal/>
    </border>
    <border>
      <left/>
      <right style="double">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double">
        <color indexed="64"/>
      </right>
      <top/>
      <bottom/>
      <diagonal/>
    </border>
    <border>
      <left/>
      <right style="double">
        <color indexed="64"/>
      </right>
      <top style="double">
        <color indexed="64"/>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top style="double">
        <color indexed="64"/>
      </top>
      <bottom/>
      <diagonal/>
    </border>
    <border>
      <left style="double">
        <color indexed="64"/>
      </left>
      <right/>
      <top/>
      <bottom style="double">
        <color indexed="64"/>
      </bottom>
      <diagonal/>
    </border>
    <border>
      <left style="thin">
        <color indexed="64"/>
      </left>
      <right/>
      <top/>
      <bottom style="double">
        <color indexed="64"/>
      </bottom>
      <diagonal/>
    </border>
    <border>
      <left style="thin">
        <color indexed="64"/>
      </left>
      <right/>
      <top/>
      <bottom style="thin">
        <color indexed="64"/>
      </bottom>
      <diagonal/>
    </border>
    <border>
      <left style="double">
        <color indexed="64"/>
      </left>
      <right style="thin">
        <color indexed="64"/>
      </right>
      <top style="double">
        <color indexed="64"/>
      </top>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right style="double">
        <color indexed="64"/>
      </right>
      <top/>
      <bottom/>
      <diagonal/>
    </border>
    <border>
      <left/>
      <right style="thin">
        <color indexed="64"/>
      </right>
      <top style="double">
        <color indexed="64"/>
      </top>
      <bottom style="double">
        <color indexed="64"/>
      </bottom>
      <diagonal/>
    </border>
    <border>
      <left/>
      <right/>
      <top style="double">
        <color indexed="64"/>
      </top>
      <bottom style="double">
        <color indexed="64"/>
      </bottom>
      <diagonal/>
    </border>
    <border>
      <left/>
      <right/>
      <top style="thin">
        <color indexed="64"/>
      </top>
      <bottom/>
      <diagonal/>
    </border>
    <border>
      <left style="thin">
        <color indexed="64"/>
      </left>
      <right/>
      <top style="double">
        <color indexed="64"/>
      </top>
      <bottom/>
      <diagonal/>
    </border>
    <border>
      <left style="thin">
        <color indexed="64"/>
      </left>
      <right style="double">
        <color indexed="64"/>
      </right>
      <top style="double">
        <color indexed="64"/>
      </top>
      <bottom/>
      <diagonal/>
    </border>
    <border>
      <left/>
      <right style="double">
        <color indexed="64"/>
      </right>
      <top style="double">
        <color indexed="64"/>
      </top>
      <bottom style="double">
        <color indexed="64"/>
      </bottom>
      <diagonal/>
    </border>
    <border>
      <left style="double">
        <color indexed="64"/>
      </left>
      <right style="double">
        <color indexed="64"/>
      </right>
      <top/>
      <bottom/>
      <diagonal/>
    </border>
    <border>
      <left/>
      <right/>
      <top style="double">
        <color indexed="64"/>
      </top>
      <bottom style="thin">
        <color indexed="64"/>
      </bottom>
      <diagonal/>
    </border>
    <border>
      <left/>
      <right/>
      <top/>
      <bottom style="thin">
        <color indexed="64"/>
      </bottom>
      <diagonal/>
    </border>
    <border>
      <left style="thin">
        <color indexed="64"/>
      </left>
      <right style="double">
        <color indexed="64"/>
      </right>
      <top/>
      <bottom style="thick">
        <color indexed="64"/>
      </bottom>
      <diagonal/>
    </border>
    <border>
      <left style="thin">
        <color indexed="64"/>
      </left>
      <right style="double">
        <color indexed="64"/>
      </right>
      <top style="thick">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right style="double">
        <color indexed="64"/>
      </right>
      <top style="double">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ck">
        <color indexed="64"/>
      </bottom>
      <diagonal/>
    </border>
    <border>
      <left style="thin">
        <color indexed="64"/>
      </left>
      <right style="double">
        <color indexed="64"/>
      </right>
      <top style="thin">
        <color indexed="64"/>
      </top>
      <bottom style="thick">
        <color indexed="64"/>
      </bottom>
      <diagonal/>
    </border>
    <border>
      <left/>
      <right style="thin">
        <color indexed="64"/>
      </right>
      <top style="thin">
        <color indexed="64"/>
      </top>
      <bottom style="thick">
        <color indexed="64"/>
      </bottom>
      <diagonal/>
    </border>
    <border>
      <left/>
      <right style="thin">
        <color indexed="64"/>
      </right>
      <top/>
      <bottom/>
      <diagonal/>
    </border>
    <border>
      <left/>
      <right style="thin">
        <color indexed="64"/>
      </right>
      <top style="double">
        <color indexed="64"/>
      </top>
      <bottom/>
      <diagonal/>
    </border>
  </borders>
  <cellStyleXfs count="4">
    <xf numFmtId="0" fontId="0" fillId="0" borderId="0"/>
    <xf numFmtId="165" fontId="12" fillId="0" borderId="0" applyFont="0" applyFill="0" applyBorder="0" applyAlignment="0" applyProtection="0"/>
    <xf numFmtId="164" fontId="12" fillId="0" borderId="0" applyFont="0" applyFill="0" applyBorder="0" applyAlignment="0" applyProtection="0"/>
    <xf numFmtId="9" fontId="12" fillId="0" borderId="0" applyFont="0" applyFill="0" applyBorder="0" applyAlignment="0" applyProtection="0"/>
  </cellStyleXfs>
  <cellXfs count="2654">
    <xf numFmtId="0" fontId="0" fillId="0" borderId="0" xfId="0"/>
    <xf numFmtId="0" fontId="3" fillId="0" borderId="1" xfId="0" applyFont="1" applyBorder="1" applyAlignment="1">
      <alignment horizontal="right"/>
    </xf>
    <xf numFmtId="0" fontId="2" fillId="0" borderId="2" xfId="0" applyFont="1" applyBorder="1" applyAlignment="1">
      <alignment horizontal="right"/>
    </xf>
    <xf numFmtId="0" fontId="0" fillId="0" borderId="0" xfId="0" applyFont="1"/>
    <xf numFmtId="0" fontId="0" fillId="0" borderId="3" xfId="0" applyFont="1" applyBorder="1"/>
    <xf numFmtId="0" fontId="0" fillId="0" borderId="4" xfId="0" applyFont="1" applyBorder="1"/>
    <xf numFmtId="0" fontId="0" fillId="0" borderId="5" xfId="0" applyBorder="1"/>
    <xf numFmtId="0" fontId="0" fillId="0" borderId="5" xfId="0" applyFont="1" applyBorder="1"/>
    <xf numFmtId="0" fontId="14" fillId="0" borderId="0" xfId="0" applyFont="1"/>
    <xf numFmtId="0" fontId="3" fillId="0" borderId="6" xfId="0" applyFont="1" applyBorder="1"/>
    <xf numFmtId="0" fontId="2" fillId="0" borderId="7" xfId="0" applyFont="1" applyBorder="1"/>
    <xf numFmtId="0" fontId="0" fillId="0" borderId="0" xfId="0" applyAlignment="1">
      <alignment wrapText="1"/>
    </xf>
    <xf numFmtId="0" fontId="0" fillId="0" borderId="4" xfId="0" applyBorder="1"/>
    <xf numFmtId="0" fontId="0" fillId="0" borderId="8" xfId="0" applyBorder="1"/>
    <xf numFmtId="0" fontId="0" fillId="0" borderId="0" xfId="0" applyBorder="1"/>
    <xf numFmtId="0" fontId="0" fillId="0" borderId="9" xfId="0" applyBorder="1"/>
    <xf numFmtId="0" fontId="0" fillId="0" borderId="2" xfId="0" applyBorder="1"/>
    <xf numFmtId="0" fontId="0" fillId="0" borderId="10" xfId="0" applyBorder="1"/>
    <xf numFmtId="0" fontId="15" fillId="0" borderId="11" xfId="0" applyFont="1" applyBorder="1" applyAlignment="1">
      <alignment horizontal="centerContinuous"/>
    </xf>
    <xf numFmtId="0" fontId="15" fillId="0" borderId="12" xfId="0" applyFont="1" applyBorder="1" applyAlignment="1">
      <alignment horizontal="centerContinuous"/>
    </xf>
    <xf numFmtId="0" fontId="16" fillId="0" borderId="13" xfId="0" applyFont="1" applyBorder="1"/>
    <xf numFmtId="0" fontId="14" fillId="0" borderId="2" xfId="0" applyFont="1" applyBorder="1"/>
    <xf numFmtId="0" fontId="14" fillId="0" borderId="10" xfId="0" applyFont="1" applyBorder="1"/>
    <xf numFmtId="0" fontId="0" fillId="0" borderId="14" xfId="0" applyBorder="1"/>
    <xf numFmtId="0" fontId="0" fillId="0" borderId="15" xfId="0" applyBorder="1"/>
    <xf numFmtId="0" fontId="14" fillId="0" borderId="10" xfId="0" applyFont="1" applyBorder="1" applyAlignment="1">
      <alignment horizontal="center" vertical="center"/>
    </xf>
    <xf numFmtId="0" fontId="14" fillId="0" borderId="2" xfId="0" applyFont="1" applyBorder="1" applyAlignment="1">
      <alignment horizontal="center" vertical="center"/>
    </xf>
    <xf numFmtId="0" fontId="14" fillId="0" borderId="2" xfId="0" applyFont="1" applyBorder="1" applyAlignment="1">
      <alignment horizontal="center" vertical="center" wrapText="1"/>
    </xf>
    <xf numFmtId="0" fontId="0" fillId="0" borderId="0" xfId="0" applyAlignment="1">
      <alignment horizontal="center"/>
    </xf>
    <xf numFmtId="0" fontId="0" fillId="0" borderId="0" xfId="0" applyFont="1" applyAlignment="1">
      <alignment horizontal="center" vertical="center"/>
    </xf>
    <xf numFmtId="0" fontId="14" fillId="0" borderId="0" xfId="0" applyFont="1" applyFill="1" applyBorder="1" applyAlignment="1">
      <alignment horizontal="center" vertical="center"/>
    </xf>
    <xf numFmtId="0" fontId="14" fillId="0" borderId="0" xfId="0" applyFont="1" applyBorder="1" applyAlignment="1">
      <alignment horizontal="center" vertical="center"/>
    </xf>
    <xf numFmtId="0" fontId="0" fillId="0" borderId="0" xfId="0" applyBorder="1" applyAlignment="1">
      <alignment horizontal="center"/>
    </xf>
    <xf numFmtId="0" fontId="14" fillId="0" borderId="16" xfId="0" applyFont="1" applyBorder="1" applyAlignment="1">
      <alignment horizontal="center" vertical="center"/>
    </xf>
    <xf numFmtId="0" fontId="0" fillId="0" borderId="0" xfId="0" applyFont="1" applyFill="1" applyBorder="1" applyAlignment="1">
      <alignment horizontal="center" vertical="center"/>
    </xf>
    <xf numFmtId="0" fontId="0" fillId="0" borderId="0" xfId="0" applyAlignment="1">
      <alignment horizontal="center" vertical="center" wrapText="1"/>
    </xf>
    <xf numFmtId="0" fontId="14" fillId="0" borderId="17" xfId="0" applyFont="1" applyBorder="1" applyAlignment="1">
      <alignment horizontal="center" vertical="center"/>
    </xf>
    <xf numFmtId="0" fontId="14" fillId="0" borderId="17" xfId="0" applyFont="1" applyBorder="1" applyAlignment="1">
      <alignment horizontal="center" vertical="center" wrapText="1"/>
    </xf>
    <xf numFmtId="0" fontId="0" fillId="0" borderId="18" xfId="0" applyBorder="1"/>
    <xf numFmtId="0" fontId="0" fillId="0" borderId="6" xfId="0" applyBorder="1"/>
    <xf numFmtId="0" fontId="0" fillId="0" borderId="2" xfId="0" applyBorder="1"/>
    <xf numFmtId="0" fontId="0" fillId="0" borderId="10" xfId="0" applyBorder="1"/>
    <xf numFmtId="0" fontId="14" fillId="0" borderId="2" xfId="0" applyFont="1" applyBorder="1"/>
    <xf numFmtId="0" fontId="0" fillId="0" borderId="19" xfId="0" applyBorder="1"/>
    <xf numFmtId="0" fontId="0" fillId="0" borderId="13" xfId="0" applyBorder="1"/>
    <xf numFmtId="0" fontId="0" fillId="0" borderId="2" xfId="0" applyBorder="1" applyAlignment="1">
      <alignment horizontal="center"/>
    </xf>
    <xf numFmtId="0" fontId="0" fillId="0" borderId="10" xfId="0" applyBorder="1" applyAlignment="1">
      <alignment horizontal="center"/>
    </xf>
    <xf numFmtId="0" fontId="0" fillId="0" borderId="2" xfId="0" applyBorder="1" applyAlignment="1">
      <alignment horizontal="center" vertical="center"/>
    </xf>
    <xf numFmtId="0" fontId="0" fillId="0" borderId="10" xfId="0" applyBorder="1" applyAlignment="1">
      <alignment horizontal="center" vertical="center"/>
    </xf>
    <xf numFmtId="0" fontId="14" fillId="0" borderId="9" xfId="0" applyFont="1" applyBorder="1"/>
    <xf numFmtId="0" fontId="14" fillId="0" borderId="10" xfId="0" applyFont="1" applyBorder="1"/>
    <xf numFmtId="0" fontId="14" fillId="0" borderId="16" xfId="0" applyFont="1" applyBorder="1"/>
    <xf numFmtId="0" fontId="14" fillId="0" borderId="17" xfId="0" applyFont="1" applyBorder="1"/>
    <xf numFmtId="0" fontId="14" fillId="0" borderId="20" xfId="0" applyFont="1" applyBorder="1"/>
    <xf numFmtId="0" fontId="0" fillId="0" borderId="21" xfId="0" applyBorder="1"/>
    <xf numFmtId="0" fontId="0" fillId="0" borderId="13" xfId="0" applyBorder="1"/>
    <xf numFmtId="0" fontId="0" fillId="0" borderId="9" xfId="0" applyBorder="1"/>
    <xf numFmtId="0" fontId="0" fillId="0" borderId="2" xfId="0" applyBorder="1"/>
    <xf numFmtId="0" fontId="0" fillId="0" borderId="10" xfId="0" applyBorder="1"/>
    <xf numFmtId="0" fontId="0" fillId="0" borderId="9" xfId="0" applyBorder="1" applyAlignment="1">
      <alignment horizontal="center" vertical="center" wrapText="1"/>
    </xf>
    <xf numFmtId="0" fontId="0" fillId="0" borderId="7" xfId="0" applyBorder="1"/>
    <xf numFmtId="4" fontId="0" fillId="0" borderId="12" xfId="0" applyNumberFormat="1" applyBorder="1"/>
    <xf numFmtId="4" fontId="0" fillId="0" borderId="11" xfId="0" applyNumberFormat="1" applyBorder="1"/>
    <xf numFmtId="4" fontId="0" fillId="0" borderId="13" xfId="0" applyNumberFormat="1" applyBorder="1"/>
    <xf numFmtId="4" fontId="0" fillId="0" borderId="1" xfId="0" applyNumberFormat="1" applyBorder="1"/>
    <xf numFmtId="4" fontId="14" fillId="0" borderId="2" xfId="0" applyNumberFormat="1" applyFont="1" applyBorder="1"/>
    <xf numFmtId="0" fontId="14" fillId="0" borderId="22" xfId="0" applyFont="1" applyBorder="1" applyAlignment="1">
      <alignment horizontal="center"/>
    </xf>
    <xf numFmtId="0" fontId="0" fillId="0" borderId="2" xfId="0" applyBorder="1" applyAlignment="1">
      <alignment horizontal="center" vertical="center" wrapText="1"/>
    </xf>
    <xf numFmtId="0" fontId="0" fillId="0" borderId="10" xfId="0" applyBorder="1" applyAlignment="1">
      <alignment horizontal="center" vertical="center" wrapText="1"/>
    </xf>
    <xf numFmtId="3" fontId="0" fillId="0" borderId="23" xfId="0" applyNumberFormat="1" applyBorder="1"/>
    <xf numFmtId="0" fontId="14" fillId="0" borderId="0" xfId="0" applyFont="1" applyBorder="1" applyAlignment="1"/>
    <xf numFmtId="0" fontId="0" fillId="0" borderId="5" xfId="0" applyBorder="1" applyAlignment="1">
      <alignment vertical="center"/>
    </xf>
    <xf numFmtId="4" fontId="0" fillId="0" borderId="15" xfId="0" applyNumberFormat="1" applyBorder="1"/>
    <xf numFmtId="4" fontId="0" fillId="0" borderId="14" xfId="0" applyNumberFormat="1" applyBorder="1"/>
    <xf numFmtId="4" fontId="0" fillId="0" borderId="21" xfId="0" applyNumberFormat="1" applyBorder="1"/>
    <xf numFmtId="4" fontId="14" fillId="0" borderId="23" xfId="0" applyNumberFormat="1" applyFont="1" applyBorder="1"/>
    <xf numFmtId="4" fontId="0" fillId="0" borderId="24" xfId="0" applyNumberFormat="1" applyBorder="1"/>
    <xf numFmtId="4" fontId="14" fillId="0" borderId="12" xfId="0" applyNumberFormat="1" applyFont="1" applyBorder="1"/>
    <xf numFmtId="4" fontId="14" fillId="0" borderId="1" xfId="0" applyNumberFormat="1" applyFont="1" applyBorder="1"/>
    <xf numFmtId="0" fontId="14" fillId="0" borderId="3" xfId="0" applyFont="1" applyBorder="1"/>
    <xf numFmtId="0" fontId="14" fillId="0" borderId="4" xfId="0" applyFont="1" applyBorder="1"/>
    <xf numFmtId="0" fontId="14" fillId="0" borderId="5" xfId="0" applyFont="1" applyBorder="1"/>
    <xf numFmtId="4" fontId="0" fillId="0" borderId="12" xfId="0" applyNumberFormat="1" applyFont="1" applyBorder="1"/>
    <xf numFmtId="170" fontId="0" fillId="0" borderId="1" xfId="0" applyNumberFormat="1" applyBorder="1"/>
    <xf numFmtId="0" fontId="14" fillId="0" borderId="0" xfId="0" applyFont="1" applyBorder="1"/>
    <xf numFmtId="0" fontId="14" fillId="0" borderId="16" xfId="0" applyFont="1" applyBorder="1" applyAlignment="1">
      <alignment vertical="center"/>
    </xf>
    <xf numFmtId="0" fontId="14" fillId="0" borderId="17" xfId="0" applyFont="1" applyBorder="1" applyAlignment="1">
      <alignment vertical="center"/>
    </xf>
    <xf numFmtId="0" fontId="14" fillId="0" borderId="25" xfId="0" applyFont="1" applyBorder="1" applyAlignment="1">
      <alignment vertical="center"/>
    </xf>
    <xf numFmtId="0" fontId="14" fillId="0" borderId="20" xfId="0" applyFont="1" applyFill="1" applyBorder="1" applyAlignment="1">
      <alignment vertical="center"/>
    </xf>
    <xf numFmtId="0" fontId="14" fillId="0" borderId="25" xfId="0" applyFont="1" applyFill="1" applyBorder="1" applyAlignment="1">
      <alignment vertical="center"/>
    </xf>
    <xf numFmtId="3" fontId="14" fillId="0" borderId="0" xfId="0" applyNumberFormat="1" applyFont="1" applyBorder="1"/>
    <xf numFmtId="0" fontId="0" fillId="0" borderId="0" xfId="0" applyFont="1" applyBorder="1" applyAlignment="1">
      <alignment horizontal="center" vertical="center"/>
    </xf>
    <xf numFmtId="0" fontId="14" fillId="0" borderId="7" xfId="0" applyFont="1" applyBorder="1"/>
    <xf numFmtId="4" fontId="0" fillId="0" borderId="0" xfId="0" applyNumberFormat="1"/>
    <xf numFmtId="0" fontId="0" fillId="0" borderId="7" xfId="0" applyBorder="1" applyAlignment="1">
      <alignment horizontal="center" vertical="center" wrapText="1"/>
    </xf>
    <xf numFmtId="0" fontId="0" fillId="0" borderId="10" xfId="0" applyBorder="1" applyAlignment="1">
      <alignment vertical="center"/>
    </xf>
    <xf numFmtId="0" fontId="14" fillId="0" borderId="0" xfId="0" applyFont="1" applyFill="1" applyBorder="1"/>
    <xf numFmtId="0" fontId="14" fillId="0" borderId="26" xfId="0" applyFont="1" applyBorder="1" applyAlignment="1">
      <alignment horizontal="center"/>
    </xf>
    <xf numFmtId="4" fontId="0" fillId="0" borderId="6" xfId="0" applyNumberFormat="1" applyBorder="1"/>
    <xf numFmtId="0" fontId="14" fillId="0" borderId="8" xfId="0" applyFont="1" applyBorder="1" applyAlignment="1">
      <alignment horizontal="center"/>
    </xf>
    <xf numFmtId="0" fontId="14" fillId="0" borderId="27" xfId="0" applyFont="1" applyBorder="1" applyAlignment="1">
      <alignment horizontal="center"/>
    </xf>
    <xf numFmtId="4" fontId="0" fillId="0" borderId="4" xfId="0" applyNumberFormat="1" applyBorder="1"/>
    <xf numFmtId="0" fontId="0" fillId="0" borderId="28" xfId="0" applyBorder="1"/>
    <xf numFmtId="0" fontId="0" fillId="0" borderId="9" xfId="0" applyBorder="1" applyAlignment="1">
      <alignment vertical="center"/>
    </xf>
    <xf numFmtId="0" fontId="0" fillId="0" borderId="7" xfId="0" applyBorder="1" applyAlignment="1">
      <alignment vertical="center"/>
    </xf>
    <xf numFmtId="4" fontId="0" fillId="0" borderId="29" xfId="0" applyNumberFormat="1" applyBorder="1"/>
    <xf numFmtId="0" fontId="14" fillId="0" borderId="9" xfId="0" applyFont="1" applyBorder="1"/>
    <xf numFmtId="0" fontId="0" fillId="0" borderId="13" xfId="0" applyBorder="1"/>
    <xf numFmtId="0" fontId="0" fillId="0" borderId="1" xfId="0" applyBorder="1"/>
    <xf numFmtId="0" fontId="0" fillId="0" borderId="9" xfId="0" applyBorder="1"/>
    <xf numFmtId="0" fontId="17" fillId="0" borderId="5" xfId="0" applyFont="1" applyBorder="1"/>
    <xf numFmtId="0" fontId="0" fillId="0" borderId="9" xfId="0" applyBorder="1" applyAlignment="1">
      <alignment horizontal="center"/>
    </xf>
    <xf numFmtId="0" fontId="14" fillId="0" borderId="30" xfId="0" applyFont="1" applyBorder="1"/>
    <xf numFmtId="0" fontId="0" fillId="0" borderId="31" xfId="0" applyBorder="1" applyAlignment="1">
      <alignment horizontal="center"/>
    </xf>
    <xf numFmtId="0" fontId="0" fillId="0" borderId="8" xfId="0" applyBorder="1" applyAlignment="1">
      <alignment horizontal="center" vertical="center" wrapText="1"/>
    </xf>
    <xf numFmtId="169" fontId="0" fillId="0" borderId="21" xfId="0" applyNumberFormat="1" applyBorder="1"/>
    <xf numFmtId="0" fontId="0" fillId="0" borderId="32" xfId="0" applyBorder="1"/>
    <xf numFmtId="0" fontId="0" fillId="0" borderId="22" xfId="0" applyBorder="1"/>
    <xf numFmtId="0" fontId="0" fillId="0" borderId="18" xfId="0" applyFill="1" applyBorder="1"/>
    <xf numFmtId="0" fontId="0" fillId="0" borderId="0" xfId="0" applyBorder="1" applyAlignment="1">
      <alignment horizontal="center" vertical="center"/>
    </xf>
    <xf numFmtId="3" fontId="0" fillId="0" borderId="0" xfId="0" applyNumberFormat="1" applyBorder="1"/>
    <xf numFmtId="0" fontId="14" fillId="0" borderId="0" xfId="0" applyFont="1" applyBorder="1" applyAlignment="1">
      <alignment vertical="center"/>
    </xf>
    <xf numFmtId="0" fontId="17" fillId="0" borderId="0" xfId="0" applyFont="1" applyBorder="1"/>
    <xf numFmtId="0" fontId="0" fillId="0" borderId="31" xfId="0" applyBorder="1"/>
    <xf numFmtId="0" fontId="14" fillId="0" borderId="31" xfId="0" applyFont="1" applyBorder="1"/>
    <xf numFmtId="0" fontId="0" fillId="0" borderId="33" xfId="0" applyBorder="1"/>
    <xf numFmtId="4" fontId="0" fillId="2" borderId="13" xfId="0" applyNumberFormat="1" applyFill="1" applyBorder="1"/>
    <xf numFmtId="0" fontId="0" fillId="0" borderId="10" xfId="0" applyBorder="1" applyAlignment="1">
      <alignment horizontal="center" vertical="center" wrapText="1"/>
    </xf>
    <xf numFmtId="0" fontId="18" fillId="0" borderId="0" xfId="0" applyFont="1" applyBorder="1"/>
    <xf numFmtId="0" fontId="19" fillId="0" borderId="0" xfId="0" applyFont="1" applyBorder="1"/>
    <xf numFmtId="0" fontId="20" fillId="0" borderId="0" xfId="0" applyFont="1" applyBorder="1"/>
    <xf numFmtId="0" fontId="14" fillId="0" borderId="0" xfId="0" applyFont="1" applyBorder="1" applyAlignment="1">
      <alignment horizontal="center" vertical="center" wrapText="1"/>
    </xf>
    <xf numFmtId="2" fontId="0" fillId="0" borderId="0" xfId="0" applyNumberFormat="1" applyBorder="1"/>
    <xf numFmtId="2" fontId="14" fillId="0" borderId="0" xfId="0" applyNumberFormat="1" applyFont="1" applyBorder="1"/>
    <xf numFmtId="1" fontId="0" fillId="0" borderId="0" xfId="0" applyNumberFormat="1" applyBorder="1"/>
    <xf numFmtId="1" fontId="14" fillId="0" borderId="0" xfId="0" applyNumberFormat="1" applyFont="1" applyBorder="1"/>
    <xf numFmtId="0" fontId="14" fillId="0" borderId="10" xfId="0" applyFont="1" applyBorder="1" applyAlignment="1">
      <alignment horizontal="center" vertical="center"/>
    </xf>
    <xf numFmtId="0" fontId="14" fillId="0" borderId="2" xfId="0" applyFont="1" applyBorder="1" applyAlignment="1">
      <alignment horizontal="center" vertical="center"/>
    </xf>
    <xf numFmtId="0" fontId="14" fillId="0" borderId="25" xfId="0" applyFont="1" applyBorder="1" applyAlignment="1">
      <alignment horizontal="center" vertical="center" wrapText="1"/>
    </xf>
    <xf numFmtId="0" fontId="14" fillId="0" borderId="34" xfId="0" applyFont="1" applyBorder="1" applyAlignment="1">
      <alignment horizontal="center" vertical="center" wrapText="1"/>
    </xf>
    <xf numFmtId="0" fontId="0" fillId="0" borderId="13" xfId="0" applyBorder="1"/>
    <xf numFmtId="0" fontId="0" fillId="0" borderId="13" xfId="0" applyFill="1" applyBorder="1"/>
    <xf numFmtId="3" fontId="0" fillId="0" borderId="13" xfId="0" applyNumberFormat="1" applyFont="1" applyFill="1" applyBorder="1"/>
    <xf numFmtId="0" fontId="0" fillId="0" borderId="2" xfId="0" applyFill="1" applyBorder="1"/>
    <xf numFmtId="3" fontId="0" fillId="0" borderId="2" xfId="0" applyNumberFormat="1" applyFont="1" applyFill="1" applyBorder="1"/>
    <xf numFmtId="3" fontId="0" fillId="0" borderId="2" xfId="0" applyNumberFormat="1" applyFont="1" applyBorder="1"/>
    <xf numFmtId="0" fontId="0" fillId="0" borderId="11" xfId="0" applyFont="1" applyBorder="1"/>
    <xf numFmtId="2" fontId="0" fillId="0" borderId="12" xfId="0" applyNumberFormat="1" applyFont="1" applyBorder="1"/>
    <xf numFmtId="0" fontId="0" fillId="0" borderId="13" xfId="0" applyFont="1" applyBorder="1"/>
    <xf numFmtId="0" fontId="0" fillId="0" borderId="2" xfId="0" applyBorder="1"/>
    <xf numFmtId="0" fontId="0" fillId="0" borderId="10" xfId="0" applyBorder="1"/>
    <xf numFmtId="0" fontId="0" fillId="0" borderId="11" xfId="0" applyBorder="1"/>
    <xf numFmtId="0" fontId="15" fillId="0" borderId="35" xfId="0" applyFont="1" applyBorder="1" applyAlignment="1">
      <alignment horizontal="centerContinuous"/>
    </xf>
    <xf numFmtId="0" fontId="16" fillId="0" borderId="6" xfId="0" applyFont="1" applyBorder="1"/>
    <xf numFmtId="0" fontId="15" fillId="0" borderId="24" xfId="0" applyFont="1" applyBorder="1" applyAlignment="1">
      <alignment horizontal="centerContinuous"/>
    </xf>
    <xf numFmtId="0" fontId="16" fillId="0" borderId="21" xfId="0" applyFont="1" applyBorder="1"/>
    <xf numFmtId="0" fontId="15" fillId="0" borderId="3" xfId="0" applyFont="1" applyBorder="1" applyAlignment="1">
      <alignment horizontal="centerContinuous"/>
    </xf>
    <xf numFmtId="0" fontId="0" fillId="0" borderId="36" xfId="0" applyBorder="1" applyAlignment="1">
      <alignment horizontal="center" vertical="center" wrapText="1"/>
    </xf>
    <xf numFmtId="0" fontId="14" fillId="0" borderId="10" xfId="0" applyFont="1" applyBorder="1" applyAlignment="1">
      <alignment horizontal="center" vertical="center"/>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14" fillId="0" borderId="20" xfId="0" applyFont="1" applyBorder="1" applyAlignment="1">
      <alignment vertical="center"/>
    </xf>
    <xf numFmtId="3" fontId="14" fillId="0" borderId="16" xfId="0" applyNumberFormat="1" applyFont="1" applyBorder="1"/>
    <xf numFmtId="0" fontId="14" fillId="0" borderId="39" xfId="0" applyFont="1" applyBorder="1"/>
    <xf numFmtId="3" fontId="14" fillId="0" borderId="20" xfId="0" applyNumberFormat="1" applyFont="1" applyBorder="1"/>
    <xf numFmtId="3" fontId="0" fillId="0" borderId="14" xfId="0" applyNumberFormat="1" applyFont="1" applyBorder="1"/>
    <xf numFmtId="0" fontId="14" fillId="0" borderId="2" xfId="0" applyFont="1" applyBorder="1" applyAlignment="1"/>
    <xf numFmtId="0" fontId="21" fillId="0" borderId="0" xfId="0" applyFont="1"/>
    <xf numFmtId="0" fontId="17" fillId="0" borderId="0" xfId="0" applyFont="1"/>
    <xf numFmtId="0" fontId="21" fillId="0" borderId="0" xfId="0" applyFont="1" applyBorder="1"/>
    <xf numFmtId="0" fontId="21" fillId="0" borderId="17" xfId="0" applyFont="1" applyBorder="1" applyAlignment="1">
      <alignment horizontal="center" vertical="center"/>
    </xf>
    <xf numFmtId="0" fontId="21" fillId="0" borderId="0" xfId="0" applyFont="1" applyBorder="1" applyAlignment="1">
      <alignment horizontal="center" vertical="center"/>
    </xf>
    <xf numFmtId="0" fontId="21" fillId="0" borderId="16" xfId="0" applyFont="1" applyBorder="1" applyAlignment="1">
      <alignment horizontal="center" vertical="center"/>
    </xf>
    <xf numFmtId="0" fontId="0" fillId="0" borderId="2" xfId="0" applyBorder="1" applyAlignment="1">
      <alignment horizontal="center" vertical="center" wrapText="1"/>
    </xf>
    <xf numFmtId="0" fontId="0" fillId="0" borderId="10" xfId="0" applyBorder="1" applyAlignment="1">
      <alignment horizontal="center" vertical="center" wrapText="1"/>
    </xf>
    <xf numFmtId="3" fontId="0" fillId="0" borderId="37" xfId="0" applyNumberFormat="1" applyBorder="1"/>
    <xf numFmtId="9" fontId="12" fillId="0" borderId="38" xfId="3" applyFont="1" applyBorder="1"/>
    <xf numFmtId="0" fontId="21" fillId="0" borderId="25" xfId="0" applyFont="1" applyBorder="1" applyAlignment="1">
      <alignment horizontal="center" vertical="center"/>
    </xf>
    <xf numFmtId="0" fontId="17" fillId="0" borderId="40" xfId="0" applyFont="1" applyBorder="1"/>
    <xf numFmtId="0" fontId="21" fillId="0" borderId="40" xfId="0" applyFont="1" applyBorder="1"/>
    <xf numFmtId="0" fontId="21" fillId="0" borderId="41" xfId="0" applyFont="1" applyBorder="1"/>
    <xf numFmtId="0" fontId="17" fillId="0" borderId="28" xfId="0" applyFont="1" applyBorder="1"/>
    <xf numFmtId="0" fontId="17" fillId="0" borderId="18" xfId="0" applyFont="1" applyBorder="1"/>
    <xf numFmtId="0" fontId="17" fillId="0" borderId="42" xfId="0" applyFont="1" applyBorder="1"/>
    <xf numFmtId="0" fontId="17" fillId="0" borderId="43" xfId="0" applyFont="1" applyBorder="1"/>
    <xf numFmtId="0" fontId="14" fillId="0" borderId="0" xfId="0" applyFont="1" applyBorder="1" applyAlignment="1">
      <alignment horizontal="right" vertical="center"/>
    </xf>
    <xf numFmtId="0" fontId="14" fillId="0" borderId="41" xfId="0" applyFont="1" applyBorder="1"/>
    <xf numFmtId="4" fontId="0" fillId="0" borderId="0" xfId="0" applyNumberFormat="1" applyBorder="1"/>
    <xf numFmtId="4" fontId="14" fillId="0" borderId="0" xfId="0" applyNumberFormat="1" applyFont="1" applyBorder="1"/>
    <xf numFmtId="171" fontId="0" fillId="0" borderId="0" xfId="0" applyNumberFormat="1" applyBorder="1"/>
    <xf numFmtId="171" fontId="14" fillId="0" borderId="0" xfId="0" applyNumberFormat="1" applyFont="1" applyBorder="1"/>
    <xf numFmtId="0" fontId="0" fillId="0" borderId="0" xfId="0" applyBorder="1" applyAlignment="1">
      <alignment horizontal="center" vertical="center" wrapText="1"/>
    </xf>
    <xf numFmtId="4" fontId="0" fillId="0" borderId="10" xfId="0" applyNumberFormat="1" applyFont="1" applyBorder="1"/>
    <xf numFmtId="0" fontId="0" fillId="0" borderId="13" xfId="0" applyBorder="1"/>
    <xf numFmtId="0" fontId="0" fillId="0" borderId="1" xfId="0" applyBorder="1"/>
    <xf numFmtId="0" fontId="0" fillId="0" borderId="21" xfId="0" applyBorder="1"/>
    <xf numFmtId="2" fontId="0" fillId="0" borderId="13" xfId="0" applyNumberFormat="1" applyBorder="1"/>
    <xf numFmtId="0" fontId="22" fillId="0" borderId="0" xfId="0" applyFont="1" applyBorder="1" applyAlignment="1">
      <alignment vertical="center"/>
    </xf>
    <xf numFmtId="0" fontId="14" fillId="0" borderId="9" xfId="0" applyFont="1" applyBorder="1"/>
    <xf numFmtId="3" fontId="14" fillId="0" borderId="10" xfId="0" applyNumberFormat="1" applyFont="1" applyBorder="1"/>
    <xf numFmtId="0" fontId="14" fillId="0" borderId="16" xfId="0" applyFont="1" applyBorder="1"/>
    <xf numFmtId="0" fontId="14" fillId="0" borderId="17" xfId="0" applyFont="1" applyBorder="1"/>
    <xf numFmtId="0" fontId="14" fillId="0" borderId="20" xfId="0" applyFont="1" applyBorder="1"/>
    <xf numFmtId="0" fontId="14" fillId="0" borderId="1" xfId="0" applyFont="1" applyBorder="1"/>
    <xf numFmtId="0" fontId="14" fillId="0" borderId="2" xfId="0" applyFont="1" applyBorder="1"/>
    <xf numFmtId="0" fontId="14" fillId="0" borderId="10" xfId="0" applyFont="1" applyBorder="1"/>
    <xf numFmtId="0" fontId="14" fillId="0" borderId="16" xfId="0" applyFont="1" applyBorder="1" applyAlignment="1">
      <alignment vertical="center"/>
    </xf>
    <xf numFmtId="0" fontId="14" fillId="0" borderId="17" xfId="0" applyFont="1" applyBorder="1" applyAlignment="1">
      <alignment vertical="center" wrapText="1"/>
    </xf>
    <xf numFmtId="0" fontId="14" fillId="0" borderId="20" xfId="0" applyFont="1" applyBorder="1" applyAlignment="1">
      <alignment vertical="center"/>
    </xf>
    <xf numFmtId="169" fontId="0" fillId="0" borderId="13" xfId="0" applyNumberFormat="1" applyBorder="1"/>
    <xf numFmtId="169" fontId="0" fillId="0" borderId="1" xfId="0" applyNumberFormat="1" applyBorder="1"/>
    <xf numFmtId="169" fontId="0" fillId="0" borderId="0" xfId="0" applyNumberFormat="1" applyBorder="1"/>
    <xf numFmtId="169" fontId="0" fillId="0" borderId="6" xfId="0" applyNumberFormat="1" applyBorder="1"/>
    <xf numFmtId="0" fontId="0" fillId="0" borderId="44" xfId="0" applyBorder="1"/>
    <xf numFmtId="4" fontId="0" fillId="0" borderId="8" xfId="0" applyNumberFormat="1" applyBorder="1"/>
    <xf numFmtId="4" fontId="0" fillId="0" borderId="32" xfId="0" applyNumberFormat="1" applyBorder="1"/>
    <xf numFmtId="4" fontId="14" fillId="0" borderId="22" xfId="0" applyNumberFormat="1" applyFont="1" applyBorder="1"/>
    <xf numFmtId="169" fontId="0" fillId="0" borderId="8" xfId="0" applyNumberFormat="1" applyBorder="1"/>
    <xf numFmtId="169" fontId="0" fillId="0" borderId="32" xfId="0" applyNumberFormat="1" applyBorder="1"/>
    <xf numFmtId="169" fontId="0" fillId="0" borderId="22" xfId="0" applyNumberFormat="1" applyBorder="1"/>
    <xf numFmtId="0" fontId="23" fillId="0" borderId="13" xfId="0" applyFont="1" applyBorder="1"/>
    <xf numFmtId="0" fontId="23" fillId="0" borderId="1" xfId="0" applyFont="1" applyBorder="1"/>
    <xf numFmtId="0" fontId="0" fillId="0" borderId="9" xfId="0" applyBorder="1" applyAlignment="1">
      <alignment horizontal="center" vertical="center"/>
    </xf>
    <xf numFmtId="0" fontId="0" fillId="0" borderId="0" xfId="0" applyFill="1" applyBorder="1"/>
    <xf numFmtId="0" fontId="16" fillId="0" borderId="18" xfId="0" applyFont="1" applyBorder="1"/>
    <xf numFmtId="0" fontId="16" fillId="0" borderId="33" xfId="0" applyFont="1" applyBorder="1"/>
    <xf numFmtId="0" fontId="16" fillId="0" borderId="18" xfId="0" applyFont="1" applyBorder="1" applyAlignment="1">
      <alignment vertical="top"/>
    </xf>
    <xf numFmtId="0" fontId="15" fillId="0" borderId="17" xfId="0" applyFont="1" applyBorder="1"/>
    <xf numFmtId="0" fontId="15" fillId="0" borderId="21" xfId="0" applyFont="1" applyBorder="1"/>
    <xf numFmtId="0" fontId="0" fillId="0" borderId="0" xfId="0" applyBorder="1" applyAlignment="1"/>
    <xf numFmtId="0" fontId="16" fillId="0" borderId="2" xfId="0" applyFont="1" applyBorder="1" applyAlignment="1">
      <alignment horizontal="center"/>
    </xf>
    <xf numFmtId="0" fontId="16" fillId="0" borderId="15" xfId="0" applyFont="1" applyBorder="1"/>
    <xf numFmtId="4" fontId="16" fillId="0" borderId="13" xfId="0" applyNumberFormat="1" applyFont="1" applyBorder="1"/>
    <xf numFmtId="4" fontId="0" fillId="0" borderId="0" xfId="0" applyNumberFormat="1" applyBorder="1" applyAlignment="1"/>
    <xf numFmtId="0" fontId="16" fillId="0" borderId="0" xfId="0" applyFont="1" applyBorder="1"/>
    <xf numFmtId="0" fontId="17" fillId="2" borderId="2" xfId="0" applyFont="1" applyFill="1" applyBorder="1"/>
    <xf numFmtId="0" fontId="0" fillId="0" borderId="9" xfId="0" applyNumberFormat="1" applyBorder="1" applyAlignment="1">
      <alignment horizontal="center" vertical="center" wrapText="1"/>
    </xf>
    <xf numFmtId="0" fontId="17" fillId="0" borderId="0" xfId="0" applyFont="1" applyAlignment="1"/>
    <xf numFmtId="0" fontId="16" fillId="0" borderId="0" xfId="0" applyFont="1" applyFill="1" applyBorder="1"/>
    <xf numFmtId="0" fontId="14" fillId="0" borderId="0" xfId="0" applyFont="1" applyBorder="1" applyAlignment="1">
      <alignment horizontal="center" vertical="center"/>
    </xf>
    <xf numFmtId="170" fontId="0" fillId="0" borderId="0" xfId="0" applyNumberFormat="1" applyBorder="1"/>
    <xf numFmtId="170" fontId="14" fillId="0" borderId="0" xfId="0" applyNumberFormat="1" applyFont="1" applyBorder="1"/>
    <xf numFmtId="174" fontId="15" fillId="0" borderId="0" xfId="0" applyNumberFormat="1" applyFont="1" applyBorder="1"/>
    <xf numFmtId="174" fontId="0" fillId="0" borderId="0" xfId="0" applyNumberFormat="1" applyBorder="1"/>
    <xf numFmtId="174" fontId="14" fillId="0" borderId="0" xfId="0" applyNumberFormat="1" applyFont="1" applyBorder="1"/>
    <xf numFmtId="0" fontId="0" fillId="0" borderId="0" xfId="0" applyBorder="1" applyAlignment="1">
      <alignment vertical="center"/>
    </xf>
    <xf numFmtId="174" fontId="0" fillId="0" borderId="0" xfId="0" applyNumberFormat="1" applyBorder="1" applyAlignment="1">
      <alignment vertical="center"/>
    </xf>
    <xf numFmtId="0" fontId="16" fillId="0" borderId="0" xfId="0" applyFont="1" applyBorder="1" applyAlignment="1">
      <alignment vertical="center"/>
    </xf>
    <xf numFmtId="174" fontId="14" fillId="0" borderId="0" xfId="0" applyNumberFormat="1" applyFont="1" applyBorder="1" applyAlignment="1">
      <alignment vertical="center"/>
    </xf>
    <xf numFmtId="0" fontId="15" fillId="0" borderId="0" xfId="0" applyFont="1" applyBorder="1"/>
    <xf numFmtId="3" fontId="15" fillId="0" borderId="0" xfId="0" applyNumberFormat="1" applyFont="1" applyBorder="1"/>
    <xf numFmtId="0" fontId="0" fillId="0" borderId="2" xfId="0" applyBorder="1" applyAlignment="1">
      <alignment horizontal="center" vertical="center" wrapText="1"/>
    </xf>
    <xf numFmtId="0" fontId="0" fillId="0" borderId="10" xfId="0" applyBorder="1" applyAlignment="1">
      <alignment horizontal="center" vertical="center" wrapText="1"/>
    </xf>
    <xf numFmtId="0" fontId="14" fillId="0" borderId="10" xfId="0" applyFont="1" applyBorder="1" applyAlignment="1">
      <alignment horizontal="center" vertical="center" wrapText="1"/>
    </xf>
    <xf numFmtId="0" fontId="16" fillId="0" borderId="14" xfId="0" applyFont="1" applyBorder="1"/>
    <xf numFmtId="0" fontId="16" fillId="0" borderId="9" xfId="0" applyFont="1" applyBorder="1" applyAlignment="1">
      <alignment horizontal="center"/>
    </xf>
    <xf numFmtId="0" fontId="16" fillId="0" borderId="10" xfId="0" applyFont="1" applyBorder="1" applyAlignment="1">
      <alignment horizontal="center"/>
    </xf>
    <xf numFmtId="0" fontId="16" fillId="0" borderId="7" xfId="0" applyFont="1" applyBorder="1" applyAlignment="1">
      <alignment horizontal="center"/>
    </xf>
    <xf numFmtId="0" fontId="16" fillId="0" borderId="5" xfId="0" applyFont="1" applyBorder="1" applyAlignment="1">
      <alignment horizontal="center"/>
    </xf>
    <xf numFmtId="3" fontId="0" fillId="0" borderId="45" xfId="0" applyNumberFormat="1" applyBorder="1"/>
    <xf numFmtId="0" fontId="14" fillId="0" borderId="9" xfId="0" applyFont="1" applyBorder="1" applyAlignment="1">
      <alignment horizontal="center" vertical="center" wrapText="1"/>
    </xf>
    <xf numFmtId="4" fontId="0" fillId="0" borderId="11" xfId="0" applyNumberFormat="1" applyFont="1" applyBorder="1"/>
    <xf numFmtId="0" fontId="14" fillId="0" borderId="0" xfId="0" applyFont="1" applyBorder="1" applyAlignment="1">
      <alignment horizontal="center" vertical="center"/>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2" fillId="0" borderId="32" xfId="0" applyFont="1" applyBorder="1" applyAlignment="1">
      <alignment horizontal="center"/>
    </xf>
    <xf numFmtId="0" fontId="3" fillId="0" borderId="29" xfId="0" applyFont="1" applyBorder="1"/>
    <xf numFmtId="0" fontId="3" fillId="0" borderId="23" xfId="0" applyFont="1" applyBorder="1" applyAlignment="1">
      <alignment horizontal="right"/>
    </xf>
    <xf numFmtId="0" fontId="3" fillId="0" borderId="11" xfId="0" applyFont="1" applyBorder="1"/>
    <xf numFmtId="0" fontId="3" fillId="0" borderId="13" xfId="0" applyFont="1" applyBorder="1"/>
    <xf numFmtId="0" fontId="2" fillId="0" borderId="2" xfId="0" applyFont="1" applyBorder="1"/>
    <xf numFmtId="0" fontId="14" fillId="0" borderId="0" xfId="0" applyFont="1" applyBorder="1" applyAlignment="1">
      <alignment vertical="top"/>
    </xf>
    <xf numFmtId="0" fontId="0" fillId="0" borderId="1" xfId="0" applyFont="1" applyBorder="1"/>
    <xf numFmtId="0" fontId="0" fillId="0" borderId="31" xfId="0" applyFont="1" applyBorder="1"/>
    <xf numFmtId="0" fontId="0" fillId="0" borderId="43" xfId="0" applyBorder="1"/>
    <xf numFmtId="0" fontId="0" fillId="0" borderId="42" xfId="0" applyBorder="1"/>
    <xf numFmtId="0" fontId="0" fillId="0" borderId="46" xfId="0" applyFill="1" applyBorder="1"/>
    <xf numFmtId="4" fontId="0" fillId="0" borderId="26" xfId="0" applyNumberFormat="1" applyBorder="1"/>
    <xf numFmtId="3" fontId="0" fillId="0" borderId="32" xfId="0" applyNumberFormat="1" applyFont="1" applyFill="1" applyBorder="1"/>
    <xf numFmtId="3" fontId="0" fillId="0" borderId="14" xfId="0" applyNumberFormat="1" applyFont="1" applyFill="1" applyBorder="1"/>
    <xf numFmtId="3" fontId="0" fillId="0" borderId="0" xfId="0" applyNumberFormat="1" applyFont="1" applyFill="1" applyBorder="1"/>
    <xf numFmtId="0" fontId="14" fillId="0" borderId="47" xfId="0" applyFont="1" applyBorder="1" applyAlignment="1">
      <alignment horizontal="center" vertical="center" wrapText="1"/>
    </xf>
    <xf numFmtId="0" fontId="14" fillId="0" borderId="48" xfId="0" applyFont="1" applyBorder="1" applyAlignment="1">
      <alignment horizontal="center" vertical="center"/>
    </xf>
    <xf numFmtId="0" fontId="14" fillId="0" borderId="22" xfId="0" applyFont="1" applyBorder="1"/>
    <xf numFmtId="4" fontId="16" fillId="0" borderId="11" xfId="0" applyNumberFormat="1" applyFont="1" applyBorder="1" applyAlignment="1">
      <alignment horizontal="right" vertical="center" wrapText="1"/>
    </xf>
    <xf numFmtId="17" fontId="0" fillId="0" borderId="13" xfId="0" applyNumberFormat="1" applyBorder="1" applyAlignment="1">
      <alignment horizontal="left"/>
    </xf>
    <xf numFmtId="17" fontId="23" fillId="0" borderId="13" xfId="0" applyNumberFormat="1" applyFont="1" applyBorder="1" applyAlignment="1">
      <alignment horizontal="left"/>
    </xf>
    <xf numFmtId="2" fontId="0" fillId="0" borderId="11" xfId="0" applyNumberFormat="1" applyBorder="1"/>
    <xf numFmtId="3" fontId="14" fillId="0" borderId="19" xfId="0" applyNumberFormat="1" applyFont="1" applyBorder="1"/>
    <xf numFmtId="3" fontId="0" fillId="0" borderId="11" xfId="0" applyNumberFormat="1" applyBorder="1"/>
    <xf numFmtId="3" fontId="0" fillId="0" borderId="12" xfId="0" applyNumberFormat="1" applyBorder="1"/>
    <xf numFmtId="2" fontId="0" fillId="0" borderId="7" xfId="0" applyNumberFormat="1" applyBorder="1"/>
    <xf numFmtId="9" fontId="12" fillId="0" borderId="20" xfId="3" applyFont="1" applyBorder="1"/>
    <xf numFmtId="3" fontId="14" fillId="0" borderId="2" xfId="0" applyNumberFormat="1" applyFont="1" applyBorder="1" applyAlignment="1">
      <alignment horizontal="right"/>
    </xf>
    <xf numFmtId="0" fontId="0" fillId="0" borderId="0" xfId="0" applyFont="1" applyBorder="1" applyAlignment="1">
      <alignment horizontal="left"/>
    </xf>
    <xf numFmtId="0" fontId="0" fillId="0" borderId="0" xfId="0" applyFont="1" applyBorder="1"/>
    <xf numFmtId="0" fontId="0" fillId="0" borderId="30" xfId="0" applyFont="1" applyBorder="1"/>
    <xf numFmtId="0" fontId="0" fillId="0" borderId="11" xfId="0" applyFont="1" applyBorder="1" applyAlignment="1">
      <alignment vertical="center" wrapText="1"/>
    </xf>
    <xf numFmtId="0" fontId="0" fillId="0" borderId="12" xfId="0" applyFont="1" applyBorder="1" applyAlignment="1">
      <alignment vertical="center"/>
    </xf>
    <xf numFmtId="0" fontId="0" fillId="0" borderId="1" xfId="0" applyFill="1" applyBorder="1"/>
    <xf numFmtId="4" fontId="0" fillId="0" borderId="11" xfId="0" applyNumberFormat="1" applyBorder="1" applyAlignment="1">
      <alignment horizontal="right" vertical="center" wrapText="1"/>
    </xf>
    <xf numFmtId="3" fontId="14" fillId="0" borderId="12" xfId="0" applyNumberFormat="1" applyFont="1" applyBorder="1"/>
    <xf numFmtId="3" fontId="0" fillId="0" borderId="11" xfId="0" applyNumberFormat="1" applyFont="1" applyBorder="1"/>
    <xf numFmtId="2" fontId="0" fillId="0" borderId="23" xfId="0" applyNumberFormat="1" applyFont="1" applyBorder="1" applyAlignment="1">
      <alignment horizontal="right"/>
    </xf>
    <xf numFmtId="0" fontId="0" fillId="0" borderId="32" xfId="0" applyFill="1" applyBorder="1"/>
    <xf numFmtId="0" fontId="14" fillId="0" borderId="43" xfId="0" applyFont="1" applyBorder="1" applyAlignment="1">
      <alignment vertical="center"/>
    </xf>
    <xf numFmtId="0" fontId="24" fillId="0" borderId="0" xfId="0" applyFont="1" applyFill="1" applyBorder="1"/>
    <xf numFmtId="170" fontId="0" fillId="0" borderId="32" xfId="0" applyNumberFormat="1" applyBorder="1"/>
    <xf numFmtId="3" fontId="0" fillId="0" borderId="24" xfId="0" applyNumberFormat="1" applyBorder="1"/>
    <xf numFmtId="3" fontId="0" fillId="0" borderId="24" xfId="0" applyNumberFormat="1" applyFont="1" applyBorder="1"/>
    <xf numFmtId="3" fontId="0" fillId="0" borderId="3" xfId="0" applyNumberFormat="1" applyFont="1" applyBorder="1"/>
    <xf numFmtId="0" fontId="15" fillId="0" borderId="0" xfId="0" applyFont="1"/>
    <xf numFmtId="2" fontId="0" fillId="0" borderId="1" xfId="0" applyNumberFormat="1" applyFont="1" applyBorder="1"/>
    <xf numFmtId="0" fontId="13" fillId="0" borderId="0" xfId="0" applyFont="1"/>
    <xf numFmtId="3" fontId="14" fillId="0" borderId="1" xfId="0" applyNumberFormat="1" applyFont="1" applyBorder="1"/>
    <xf numFmtId="3" fontId="0" fillId="0" borderId="21" xfId="0" applyNumberFormat="1" applyBorder="1"/>
    <xf numFmtId="3" fontId="0" fillId="0" borderId="13" xfId="0" applyNumberFormat="1" applyBorder="1"/>
    <xf numFmtId="3" fontId="14" fillId="0" borderId="2" xfId="0" applyNumberFormat="1" applyFont="1" applyBorder="1"/>
    <xf numFmtId="3" fontId="0" fillId="0" borderId="1" xfId="0" applyNumberFormat="1" applyBorder="1"/>
    <xf numFmtId="0" fontId="14" fillId="0" borderId="21" xfId="0" applyFont="1" applyBorder="1" applyAlignment="1">
      <alignment horizontal="center" vertical="center"/>
    </xf>
    <xf numFmtId="0" fontId="14" fillId="0" borderId="9" xfId="0" applyFont="1" applyBorder="1" applyAlignment="1">
      <alignment horizontal="center" vertical="center"/>
    </xf>
    <xf numFmtId="0" fontId="14" fillId="0" borderId="5" xfId="0" applyFont="1" applyBorder="1" applyAlignment="1">
      <alignment horizontal="center" vertical="center"/>
    </xf>
    <xf numFmtId="0" fontId="14" fillId="0" borderId="1" xfId="0" applyFont="1" applyBorder="1" applyAlignment="1">
      <alignment horizontal="center" vertical="center"/>
    </xf>
    <xf numFmtId="0" fontId="14" fillId="0" borderId="10" xfId="0" applyFont="1" applyBorder="1" applyAlignment="1">
      <alignment horizontal="center" vertical="center"/>
    </xf>
    <xf numFmtId="0" fontId="14" fillId="0" borderId="2" xfId="0" applyFont="1" applyBorder="1" applyAlignment="1">
      <alignment horizontal="center" vertical="center"/>
    </xf>
    <xf numFmtId="4" fontId="14" fillId="0" borderId="2" xfId="0" applyNumberFormat="1" applyFont="1" applyBorder="1"/>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2" xfId="0" applyFont="1" applyBorder="1" applyAlignment="1">
      <alignment horizontal="center" vertical="center"/>
    </xf>
    <xf numFmtId="0" fontId="14" fillId="0" borderId="49" xfId="0" applyFont="1" applyBorder="1" applyAlignment="1">
      <alignment horizontal="center" vertical="center" wrapText="1"/>
    </xf>
    <xf numFmtId="0" fontId="14" fillId="0" borderId="50" xfId="0" applyFont="1" applyBorder="1" applyAlignment="1">
      <alignment horizontal="center" vertical="center" wrapText="1"/>
    </xf>
    <xf numFmtId="0" fontId="14" fillId="0" borderId="30" xfId="0" applyFont="1" applyBorder="1" applyAlignment="1">
      <alignment horizontal="center" vertical="center" wrapText="1"/>
    </xf>
    <xf numFmtId="0" fontId="0" fillId="0" borderId="33" xfId="0" applyFont="1" applyBorder="1"/>
    <xf numFmtId="0" fontId="14" fillId="0" borderId="33" xfId="0" applyFont="1" applyBorder="1"/>
    <xf numFmtId="0" fontId="0" fillId="0" borderId="19" xfId="0" applyFont="1" applyBorder="1"/>
    <xf numFmtId="0" fontId="0" fillId="0" borderId="30" xfId="0" applyBorder="1"/>
    <xf numFmtId="0" fontId="14" fillId="0" borderId="19" xfId="0" applyFont="1" applyBorder="1"/>
    <xf numFmtId="0" fontId="14" fillId="0" borderId="7" xfId="0" applyFont="1" applyBorder="1" applyAlignment="1">
      <alignment horizontal="center" vertical="center"/>
    </xf>
    <xf numFmtId="0" fontId="0" fillId="0" borderId="46" xfId="0" applyBorder="1"/>
    <xf numFmtId="0" fontId="14" fillId="0" borderId="52" xfId="0" applyFont="1" applyBorder="1" applyAlignment="1">
      <alignment horizontal="center" vertical="center"/>
    </xf>
    <xf numFmtId="0" fontId="15" fillId="0" borderId="7" xfId="0" applyFont="1" applyBorder="1"/>
    <xf numFmtId="0" fontId="0" fillId="0" borderId="29" xfId="0" applyBorder="1"/>
    <xf numFmtId="0" fontId="14" fillId="0" borderId="1" xfId="0" applyFont="1" applyFill="1" applyBorder="1"/>
    <xf numFmtId="0" fontId="16" fillId="0" borderId="46" xfId="0" applyFont="1" applyBorder="1"/>
    <xf numFmtId="0" fontId="0" fillId="0" borderId="32" xfId="0" applyFont="1" applyBorder="1"/>
    <xf numFmtId="3" fontId="14" fillId="0" borderId="17" xfId="0" applyNumberFormat="1" applyFont="1" applyBorder="1"/>
    <xf numFmtId="0" fontId="0" fillId="0" borderId="7" xfId="0" applyBorder="1" applyAlignment="1">
      <alignment horizontal="center" vertical="center"/>
    </xf>
    <xf numFmtId="0" fontId="0" fillId="0" borderId="30" xfId="0" applyFont="1" applyBorder="1" applyAlignment="1">
      <alignment horizontal="center" vertical="center" wrapText="1"/>
    </xf>
    <xf numFmtId="0" fontId="16" fillId="0" borderId="30" xfId="0" applyFont="1" applyBorder="1" applyAlignment="1">
      <alignment horizontal="center" vertical="center" wrapText="1"/>
    </xf>
    <xf numFmtId="0" fontId="16" fillId="0" borderId="31" xfId="0" applyFont="1" applyBorder="1" applyAlignment="1">
      <alignment horizontal="center"/>
    </xf>
    <xf numFmtId="0" fontId="14" fillId="0" borderId="31" xfId="0" applyFont="1" applyBorder="1" applyAlignment="1">
      <alignment horizontal="center"/>
    </xf>
    <xf numFmtId="0" fontId="15" fillId="0" borderId="33" xfId="0" applyFont="1" applyBorder="1" applyAlignment="1">
      <alignment vertical="center"/>
    </xf>
    <xf numFmtId="0" fontId="16" fillId="2" borderId="33" xfId="0" applyFont="1" applyFill="1" applyBorder="1"/>
    <xf numFmtId="0" fontId="0" fillId="0" borderId="33" xfId="0" applyFill="1" applyBorder="1"/>
    <xf numFmtId="4" fontId="0" fillId="0" borderId="33" xfId="0" applyNumberFormat="1" applyBorder="1"/>
    <xf numFmtId="0" fontId="0" fillId="0" borderId="5" xfId="0" applyBorder="1" applyAlignment="1">
      <alignment horizontal="center" vertical="center"/>
    </xf>
    <xf numFmtId="0" fontId="0" fillId="0" borderId="33" xfId="0" applyBorder="1" applyAlignment="1">
      <alignment horizontal="center" vertical="center" wrapText="1"/>
    </xf>
    <xf numFmtId="0" fontId="0" fillId="0" borderId="31" xfId="0" applyBorder="1" applyAlignment="1">
      <alignment horizontal="center" vertical="center" wrapText="1"/>
    </xf>
    <xf numFmtId="3" fontId="0" fillId="0" borderId="19" xfId="0" applyNumberFormat="1" applyBorder="1"/>
    <xf numFmtId="0" fontId="0" fillId="0" borderId="53" xfId="0" applyBorder="1" applyAlignment="1">
      <alignment horizontal="center" vertical="center" wrapText="1"/>
    </xf>
    <xf numFmtId="0" fontId="0" fillId="0" borderId="48" xfId="0" applyBorder="1" applyAlignment="1">
      <alignment horizontal="center" vertical="center" wrapText="1"/>
    </xf>
    <xf numFmtId="0" fontId="14" fillId="0" borderId="0" xfId="0" applyFont="1" applyBorder="1" applyAlignment="1">
      <alignment horizontal="center" vertical="center"/>
    </xf>
    <xf numFmtId="0" fontId="0" fillId="0" borderId="26" xfId="0" applyBorder="1"/>
    <xf numFmtId="0" fontId="0" fillId="0" borderId="7" xfId="0" applyFill="1" applyBorder="1"/>
    <xf numFmtId="0" fontId="14" fillId="0" borderId="19" xfId="0" applyFont="1" applyBorder="1" applyAlignment="1">
      <alignment horizontal="center"/>
    </xf>
    <xf numFmtId="0" fontId="14" fillId="0" borderId="33" xfId="0" applyFont="1" applyBorder="1" applyAlignment="1">
      <alignment horizontal="center"/>
    </xf>
    <xf numFmtId="0" fontId="0" fillId="0" borderId="31" xfId="0" applyFill="1" applyBorder="1"/>
    <xf numFmtId="0" fontId="25" fillId="0" borderId="0" xfId="0" applyFont="1" applyFill="1" applyBorder="1"/>
    <xf numFmtId="9" fontId="12" fillId="0" borderId="0" xfId="3" applyFont="1" applyBorder="1"/>
    <xf numFmtId="3" fontId="0" fillId="0" borderId="0" xfId="0" applyNumberFormat="1" applyFont="1" applyBorder="1"/>
    <xf numFmtId="2" fontId="0" fillId="0" borderId="0" xfId="0" applyNumberFormat="1" applyFont="1" applyBorder="1" applyAlignment="1">
      <alignment horizontal="right"/>
    </xf>
    <xf numFmtId="3" fontId="14" fillId="0" borderId="54" xfId="0" applyNumberFormat="1" applyFont="1" applyFill="1" applyBorder="1"/>
    <xf numFmtId="0" fontId="0" fillId="0" borderId="45" xfId="0" applyBorder="1" applyAlignment="1">
      <alignment horizontal="center" vertical="center" wrapText="1"/>
    </xf>
    <xf numFmtId="0" fontId="14" fillId="0" borderId="20" xfId="0" applyFont="1" applyBorder="1" applyAlignment="1">
      <alignment horizontal="center" vertical="center" wrapText="1"/>
    </xf>
    <xf numFmtId="0" fontId="0" fillId="0" borderId="22" xfId="0" applyFont="1" applyBorder="1"/>
    <xf numFmtId="0" fontId="26" fillId="0" borderId="0" xfId="0" applyFont="1"/>
    <xf numFmtId="0" fontId="15" fillId="0" borderId="49" xfId="0" applyFont="1" applyBorder="1" applyAlignment="1">
      <alignment vertical="center"/>
    </xf>
    <xf numFmtId="0" fontId="15" fillId="0" borderId="36" xfId="0" applyFont="1" applyBorder="1" applyAlignment="1">
      <alignment vertical="center"/>
    </xf>
    <xf numFmtId="0" fontId="14" fillId="0" borderId="49" xfId="0" applyFont="1" applyBorder="1" applyAlignment="1">
      <alignment vertical="center"/>
    </xf>
    <xf numFmtId="0" fontId="0" fillId="0" borderId="37" xfId="0" applyFill="1" applyBorder="1"/>
    <xf numFmtId="3" fontId="0" fillId="0" borderId="37" xfId="0" applyNumberFormat="1" applyFont="1" applyFill="1" applyBorder="1"/>
    <xf numFmtId="2" fontId="0" fillId="0" borderId="38" xfId="0" applyNumberFormat="1" applyFont="1" applyBorder="1" applyAlignment="1">
      <alignment horizontal="right"/>
    </xf>
    <xf numFmtId="0" fontId="16" fillId="0" borderId="0" xfId="0" applyFont="1"/>
    <xf numFmtId="0" fontId="15" fillId="0" borderId="41" xfId="0" applyFont="1" applyBorder="1"/>
    <xf numFmtId="0" fontId="15" fillId="0" borderId="39" xfId="0" applyFont="1" applyBorder="1"/>
    <xf numFmtId="0" fontId="15" fillId="0" borderId="18" xfId="0" applyFont="1" applyBorder="1"/>
    <xf numFmtId="0" fontId="16" fillId="0" borderId="1" xfId="0" applyFont="1" applyBorder="1"/>
    <xf numFmtId="3" fontId="15" fillId="0" borderId="20" xfId="0" applyNumberFormat="1" applyFont="1" applyBorder="1"/>
    <xf numFmtId="3" fontId="14" fillId="0" borderId="0" xfId="0" applyNumberFormat="1" applyFont="1" applyFill="1" applyBorder="1"/>
    <xf numFmtId="4" fontId="16" fillId="0" borderId="26" xfId="0" applyNumberFormat="1" applyFont="1" applyBorder="1"/>
    <xf numFmtId="0" fontId="0" fillId="0" borderId="13" xfId="0" applyBorder="1" applyAlignment="1">
      <alignment horizontal="right" vertical="center" wrapText="1"/>
    </xf>
    <xf numFmtId="0" fontId="14" fillId="0" borderId="32" xfId="0" applyFont="1" applyBorder="1" applyAlignment="1">
      <alignment horizontal="center" vertical="center"/>
    </xf>
    <xf numFmtId="0" fontId="14" fillId="0" borderId="2" xfId="0" applyFont="1" applyBorder="1" applyAlignment="1">
      <alignment horizontal="center" vertical="center"/>
    </xf>
    <xf numFmtId="0" fontId="14" fillId="0" borderId="49" xfId="0" applyFont="1" applyBorder="1" applyAlignment="1">
      <alignment horizontal="center"/>
    </xf>
    <xf numFmtId="0" fontId="14" fillId="0" borderId="55" xfId="0" applyFont="1" applyBorder="1" applyAlignment="1">
      <alignment horizontal="center"/>
    </xf>
    <xf numFmtId="0" fontId="14" fillId="0" borderId="26" xfId="0" applyFont="1" applyBorder="1" applyAlignment="1">
      <alignment horizontal="center" vertical="center"/>
    </xf>
    <xf numFmtId="0" fontId="14" fillId="0" borderId="46" xfId="0" applyFont="1" applyBorder="1" applyAlignment="1">
      <alignment horizontal="center" vertical="center"/>
    </xf>
    <xf numFmtId="0" fontId="14" fillId="0" borderId="2" xfId="0" applyFont="1" applyBorder="1" applyAlignment="1">
      <alignment horizontal="center" vertical="center" wrapText="1"/>
    </xf>
    <xf numFmtId="0" fontId="14" fillId="0" borderId="2" xfId="0" applyFont="1" applyBorder="1" applyAlignment="1">
      <alignment horizontal="center" vertical="center"/>
    </xf>
    <xf numFmtId="0" fontId="14" fillId="0" borderId="51" xfId="0" applyFont="1" applyBorder="1"/>
    <xf numFmtId="0" fontId="14" fillId="0" borderId="56" xfId="0" applyFont="1" applyBorder="1" applyAlignment="1">
      <alignment vertical="center"/>
    </xf>
    <xf numFmtId="0" fontId="14" fillId="0" borderId="51" xfId="0" applyFont="1" applyBorder="1" applyAlignment="1">
      <alignment horizontal="left" vertical="center"/>
    </xf>
    <xf numFmtId="0" fontId="16" fillId="0" borderId="24" xfId="0" applyFont="1" applyBorder="1"/>
    <xf numFmtId="0" fontId="16" fillId="0" borderId="2" xfId="0" applyFont="1" applyBorder="1"/>
    <xf numFmtId="0" fontId="16" fillId="0" borderId="10" xfId="0" applyFont="1" applyBorder="1"/>
    <xf numFmtId="0" fontId="6" fillId="0" borderId="0" xfId="0" applyFont="1"/>
    <xf numFmtId="0" fontId="15" fillId="0" borderId="13" xfId="0" applyFont="1" applyBorder="1"/>
    <xf numFmtId="168" fontId="0" fillId="0" borderId="0" xfId="0" applyNumberFormat="1"/>
    <xf numFmtId="0" fontId="15" fillId="0" borderId="0" xfId="0" applyFont="1" applyBorder="1" applyAlignment="1">
      <alignment vertical="center"/>
    </xf>
    <xf numFmtId="0" fontId="15" fillId="0" borderId="0" xfId="0" applyFont="1" applyBorder="1" applyAlignment="1">
      <alignment horizontal="center" vertical="center" wrapText="1"/>
    </xf>
    <xf numFmtId="0" fontId="15" fillId="0" borderId="16" xfId="0" applyFont="1" applyBorder="1"/>
    <xf numFmtId="0" fontId="15" fillId="0" borderId="20" xfId="0" applyFont="1" applyBorder="1"/>
    <xf numFmtId="0" fontId="14" fillId="0" borderId="2" xfId="0" applyFont="1" applyBorder="1" applyAlignment="1">
      <alignment horizontal="center" vertical="center" wrapText="1"/>
    </xf>
    <xf numFmtId="0" fontId="14" fillId="0" borderId="2" xfId="0" applyFont="1" applyBorder="1" applyAlignment="1">
      <alignment horizontal="center" vertical="center"/>
    </xf>
    <xf numFmtId="0" fontId="27" fillId="0" borderId="16" xfId="0" applyFont="1" applyBorder="1" applyAlignment="1">
      <alignment horizontal="center" vertical="center"/>
    </xf>
    <xf numFmtId="0" fontId="27" fillId="0" borderId="17" xfId="0" applyFont="1" applyBorder="1" applyAlignment="1">
      <alignment horizontal="center" vertical="center"/>
    </xf>
    <xf numFmtId="0" fontId="27" fillId="0" borderId="17" xfId="0" applyFont="1" applyBorder="1" applyAlignment="1">
      <alignment horizontal="center" vertical="center" wrapText="1"/>
    </xf>
    <xf numFmtId="0" fontId="27" fillId="0" borderId="20" xfId="0" applyFont="1" applyBorder="1" applyAlignment="1">
      <alignment horizontal="center" vertical="center" wrapText="1"/>
    </xf>
    <xf numFmtId="0" fontId="28" fillId="0" borderId="11" xfId="0" applyFont="1" applyBorder="1"/>
    <xf numFmtId="0" fontId="28" fillId="0" borderId="13" xfId="0" applyFont="1" applyBorder="1"/>
    <xf numFmtId="0" fontId="27" fillId="0" borderId="2" xfId="0" applyFont="1" applyBorder="1"/>
    <xf numFmtId="3" fontId="28" fillId="0" borderId="11" xfId="0" applyNumberFormat="1" applyFont="1" applyBorder="1"/>
    <xf numFmtId="2" fontId="28" fillId="0" borderId="23" xfId="0" applyNumberFormat="1" applyFont="1" applyBorder="1"/>
    <xf numFmtId="3" fontId="28" fillId="0" borderId="13" xfId="0" applyNumberFormat="1" applyFont="1" applyBorder="1"/>
    <xf numFmtId="3" fontId="27" fillId="0" borderId="2" xfId="0" applyNumberFormat="1" applyFont="1" applyBorder="1"/>
    <xf numFmtId="0" fontId="29" fillId="0" borderId="11" xfId="0" applyFont="1" applyBorder="1"/>
    <xf numFmtId="0" fontId="29" fillId="0" borderId="13" xfId="0" applyFont="1" applyBorder="1"/>
    <xf numFmtId="0" fontId="30" fillId="0" borderId="2" xfId="0" applyFont="1" applyBorder="1"/>
    <xf numFmtId="3" fontId="29" fillId="0" borderId="11" xfId="0" applyNumberFormat="1" applyFont="1" applyFill="1" applyBorder="1" applyAlignment="1">
      <alignment horizontal="right" vertical="center" wrapText="1"/>
    </xf>
    <xf numFmtId="3" fontId="29" fillId="0" borderId="13" xfId="0" applyNumberFormat="1" applyFont="1" applyFill="1" applyBorder="1" applyAlignment="1">
      <alignment horizontal="right" vertical="center" wrapText="1"/>
    </xf>
    <xf numFmtId="3" fontId="30" fillId="0" borderId="2" xfId="0" applyNumberFormat="1" applyFont="1" applyBorder="1" applyAlignment="1">
      <alignment horizontal="right"/>
    </xf>
    <xf numFmtId="0" fontId="13" fillId="0" borderId="0" xfId="0" applyFont="1" applyFill="1" applyBorder="1" applyAlignment="1">
      <alignment horizontal="center" vertical="center"/>
    </xf>
    <xf numFmtId="0" fontId="13" fillId="0" borderId="0" xfId="0" applyFont="1" applyBorder="1" applyAlignment="1">
      <alignment horizontal="center" vertical="center"/>
    </xf>
    <xf numFmtId="0" fontId="0" fillId="0" borderId="44" xfId="0" applyFill="1" applyBorder="1"/>
    <xf numFmtId="170" fontId="0" fillId="0" borderId="4" xfId="0" applyNumberFormat="1" applyBorder="1"/>
    <xf numFmtId="3" fontId="16" fillId="0" borderId="19" xfId="0" applyNumberFormat="1" applyFont="1" applyBorder="1"/>
    <xf numFmtId="0" fontId="14" fillId="0" borderId="25" xfId="0" applyFont="1" applyBorder="1"/>
    <xf numFmtId="4" fontId="0" fillId="0" borderId="11" xfId="0" applyNumberFormat="1" applyFont="1" applyBorder="1" applyAlignment="1">
      <alignment horizontal="center"/>
    </xf>
    <xf numFmtId="0" fontId="0" fillId="0" borderId="3" xfId="0" applyBorder="1"/>
    <xf numFmtId="3" fontId="15" fillId="0" borderId="13" xfId="0" applyNumberFormat="1" applyFont="1" applyBorder="1"/>
    <xf numFmtId="3" fontId="22" fillId="0" borderId="21" xfId="0" applyNumberFormat="1" applyFont="1" applyBorder="1"/>
    <xf numFmtId="3" fontId="22" fillId="0" borderId="9" xfId="0" applyNumberFormat="1" applyFont="1" applyBorder="1"/>
    <xf numFmtId="0" fontId="0" fillId="0" borderId="11" xfId="0" quotePrefix="1" applyBorder="1"/>
    <xf numFmtId="0" fontId="0" fillId="0" borderId="0" xfId="0" applyFont="1" applyFill="1" applyBorder="1"/>
    <xf numFmtId="3" fontId="16" fillId="0" borderId="11" xfId="0" applyNumberFormat="1" applyFont="1" applyBorder="1"/>
    <xf numFmtId="3" fontId="15" fillId="0" borderId="2" xfId="0" applyNumberFormat="1" applyFont="1" applyBorder="1" applyAlignment="1">
      <alignment horizontal="right"/>
    </xf>
    <xf numFmtId="169" fontId="0" fillId="0" borderId="51" xfId="0" applyNumberFormat="1" applyBorder="1"/>
    <xf numFmtId="169" fontId="0" fillId="0" borderId="56" xfId="0" applyNumberFormat="1" applyBorder="1"/>
    <xf numFmtId="169" fontId="0" fillId="0" borderId="11" xfId="0" applyNumberFormat="1" applyBorder="1"/>
    <xf numFmtId="0" fontId="16" fillId="0" borderId="18" xfId="0" applyFont="1" applyBorder="1" applyAlignment="1">
      <alignment horizontal="left" vertical="center"/>
    </xf>
    <xf numFmtId="0" fontId="22" fillId="0" borderId="0" xfId="0" applyFont="1"/>
    <xf numFmtId="0" fontId="31" fillId="0" borderId="0" xfId="0" applyFont="1"/>
    <xf numFmtId="0" fontId="31" fillId="0" borderId="0" xfId="0" applyFont="1" applyBorder="1" applyAlignment="1">
      <alignment horizontal="center"/>
    </xf>
    <xf numFmtId="0" fontId="22" fillId="0" borderId="0" xfId="0" applyFont="1" applyBorder="1"/>
    <xf numFmtId="0" fontId="31" fillId="0" borderId="1" xfId="0" applyFont="1" applyBorder="1" applyAlignment="1">
      <alignment horizontal="center"/>
    </xf>
    <xf numFmtId="0" fontId="32" fillId="0" borderId="0" xfId="0" applyFont="1" applyFill="1" applyBorder="1"/>
    <xf numFmtId="3" fontId="31" fillId="0" borderId="9" xfId="0" applyNumberFormat="1" applyFont="1" applyBorder="1"/>
    <xf numFmtId="3" fontId="31" fillId="0" borderId="2" xfId="0" applyNumberFormat="1" applyFont="1" applyBorder="1"/>
    <xf numFmtId="3" fontId="31" fillId="0" borderId="10" xfId="0" applyNumberFormat="1" applyFont="1" applyBorder="1"/>
    <xf numFmtId="3" fontId="31" fillId="0" borderId="0" xfId="0" applyNumberFormat="1" applyFont="1" applyBorder="1"/>
    <xf numFmtId="0" fontId="31" fillId="0" borderId="28" xfId="0" applyFont="1" applyBorder="1"/>
    <xf numFmtId="1" fontId="22" fillId="0" borderId="23" xfId="0" applyNumberFormat="1" applyFont="1" applyBorder="1"/>
    <xf numFmtId="1" fontId="22" fillId="0" borderId="0" xfId="0" applyNumberFormat="1" applyFont="1" applyBorder="1"/>
    <xf numFmtId="0" fontId="31" fillId="0" borderId="21" xfId="0" applyFont="1" applyBorder="1"/>
    <xf numFmtId="0" fontId="31" fillId="0" borderId="13" xfId="0" applyFont="1" applyBorder="1"/>
    <xf numFmtId="0" fontId="31" fillId="0" borderId="1" xfId="0" applyFont="1" applyBorder="1"/>
    <xf numFmtId="0" fontId="31" fillId="0" borderId="18" xfId="0" applyFont="1" applyBorder="1"/>
    <xf numFmtId="3" fontId="22" fillId="0" borderId="13" xfId="0" applyNumberFormat="1" applyFont="1" applyBorder="1"/>
    <xf numFmtId="1" fontId="22" fillId="0" borderId="1" xfId="0" applyNumberFormat="1" applyFont="1" applyBorder="1"/>
    <xf numFmtId="0" fontId="22" fillId="0" borderId="31" xfId="0" applyFont="1" applyBorder="1"/>
    <xf numFmtId="3" fontId="22" fillId="0" borderId="2" xfId="0" applyNumberFormat="1" applyFont="1" applyBorder="1"/>
    <xf numFmtId="1" fontId="22" fillId="0" borderId="10" xfId="0" applyNumberFormat="1" applyFont="1" applyBorder="1"/>
    <xf numFmtId="0" fontId="22" fillId="0" borderId="19" xfId="0" applyFont="1" applyBorder="1"/>
    <xf numFmtId="0" fontId="22" fillId="0" borderId="33" xfId="0" applyFont="1" applyBorder="1"/>
    <xf numFmtId="1" fontId="31" fillId="0" borderId="0" xfId="0" applyNumberFormat="1" applyFont="1" applyBorder="1"/>
    <xf numFmtId="0" fontId="31" fillId="0" borderId="42" xfId="0" applyFont="1" applyBorder="1"/>
    <xf numFmtId="0" fontId="31" fillId="0" borderId="33" xfId="0" applyFont="1" applyBorder="1"/>
    <xf numFmtId="2" fontId="31" fillId="0" borderId="0" xfId="0" applyNumberFormat="1" applyFont="1" applyBorder="1" applyAlignment="1">
      <alignment horizontal="center"/>
    </xf>
    <xf numFmtId="0" fontId="22" fillId="0" borderId="9" xfId="0" applyFont="1" applyBorder="1"/>
    <xf numFmtId="0" fontId="31" fillId="0" borderId="0" xfId="0" applyFont="1" applyBorder="1"/>
    <xf numFmtId="0" fontId="31" fillId="0" borderId="0" xfId="0" applyFont="1" applyBorder="1" applyAlignment="1">
      <alignment vertical="center"/>
    </xf>
    <xf numFmtId="0" fontId="31" fillId="0" borderId="31" xfId="0" applyFont="1" applyBorder="1"/>
    <xf numFmtId="0" fontId="31" fillId="0" borderId="9" xfId="0" applyFont="1" applyBorder="1"/>
    <xf numFmtId="3" fontId="31" fillId="0" borderId="15" xfId="0" applyNumberFormat="1" applyFont="1" applyBorder="1"/>
    <xf numFmtId="0" fontId="32" fillId="0" borderId="9" xfId="0" applyFont="1" applyBorder="1"/>
    <xf numFmtId="3" fontId="32" fillId="0" borderId="15" xfId="0" applyNumberFormat="1" applyFont="1" applyBorder="1"/>
    <xf numFmtId="1" fontId="33" fillId="0" borderId="23" xfId="0" applyNumberFormat="1" applyFont="1" applyBorder="1"/>
    <xf numFmtId="0" fontId="32" fillId="0" borderId="18" xfId="0" applyFont="1" applyBorder="1"/>
    <xf numFmtId="1" fontId="33" fillId="0" borderId="1" xfId="0" applyNumberFormat="1" applyFont="1" applyBorder="1"/>
    <xf numFmtId="1" fontId="32" fillId="0" borderId="1" xfId="0" applyNumberFormat="1" applyFont="1" applyBorder="1"/>
    <xf numFmtId="1" fontId="33" fillId="0" borderId="10" xfId="0" applyNumberFormat="1" applyFont="1" applyBorder="1"/>
    <xf numFmtId="0" fontId="34" fillId="0" borderId="13" xfId="0" applyFont="1" applyBorder="1"/>
    <xf numFmtId="0" fontId="32" fillId="0" borderId="57" xfId="0" applyFont="1" applyBorder="1" applyAlignment="1">
      <alignment horizontal="center" vertical="center"/>
    </xf>
    <xf numFmtId="0" fontId="32" fillId="0" borderId="58" xfId="0" applyFont="1" applyBorder="1" applyAlignment="1">
      <alignment horizontal="center" vertical="center"/>
    </xf>
    <xf numFmtId="0" fontId="31" fillId="0" borderId="59" xfId="0" applyFont="1" applyBorder="1" applyAlignment="1">
      <alignment horizontal="center" vertical="center"/>
    </xf>
    <xf numFmtId="0" fontId="31" fillId="0" borderId="60" xfId="0" applyFont="1" applyBorder="1" applyAlignment="1">
      <alignment horizontal="center" vertical="center"/>
    </xf>
    <xf numFmtId="0" fontId="16" fillId="0" borderId="8" xfId="0" applyFont="1" applyBorder="1"/>
    <xf numFmtId="3" fontId="0" fillId="0" borderId="0" xfId="0" applyNumberFormat="1"/>
    <xf numFmtId="0" fontId="16" fillId="2" borderId="33" xfId="0" applyFont="1" applyFill="1" applyBorder="1" applyAlignment="1">
      <alignment horizontal="left"/>
    </xf>
    <xf numFmtId="0" fontId="0" fillId="0" borderId="40" xfId="0" applyBorder="1"/>
    <xf numFmtId="0" fontId="14" fillId="0" borderId="43" xfId="0" applyFont="1" applyFill="1" applyBorder="1"/>
    <xf numFmtId="3" fontId="33" fillId="0" borderId="13" xfId="0" applyNumberFormat="1" applyFont="1" applyBorder="1"/>
    <xf numFmtId="0" fontId="35" fillId="0" borderId="13" xfId="0" applyFont="1" applyBorder="1"/>
    <xf numFmtId="0" fontId="0" fillId="0" borderId="14" xfId="0" applyFill="1" applyBorder="1"/>
    <xf numFmtId="0" fontId="35" fillId="0" borderId="11" xfId="0" applyFont="1" applyBorder="1"/>
    <xf numFmtId="0" fontId="0" fillId="0" borderId="13" xfId="0" applyBorder="1"/>
    <xf numFmtId="0" fontId="14" fillId="0" borderId="20" xfId="0" applyFont="1" applyBorder="1" applyAlignment="1">
      <alignment horizontal="center" vertical="center"/>
    </xf>
    <xf numFmtId="3" fontId="0" fillId="0" borderId="10" xfId="0" applyNumberFormat="1" applyFont="1" applyBorder="1"/>
    <xf numFmtId="0" fontId="0" fillId="0" borderId="0" xfId="0" applyBorder="1" applyAlignment="1">
      <alignment horizontal="left"/>
    </xf>
    <xf numFmtId="0" fontId="16" fillId="0" borderId="32" xfId="0" applyFont="1" applyFill="1" applyBorder="1"/>
    <xf numFmtId="3" fontId="0" fillId="0" borderId="42" xfId="0" applyNumberFormat="1" applyFont="1" applyBorder="1"/>
    <xf numFmtId="4" fontId="0" fillId="2" borderId="23" xfId="0" applyNumberFormat="1" applyFill="1" applyBorder="1"/>
    <xf numFmtId="0" fontId="0" fillId="0" borderId="33" xfId="0" applyNumberFormat="1" applyBorder="1"/>
    <xf numFmtId="0" fontId="14" fillId="0" borderId="0" xfId="0" applyFont="1" applyBorder="1" applyAlignment="1">
      <alignment horizontal="left" vertical="center"/>
    </xf>
    <xf numFmtId="3" fontId="0" fillId="3" borderId="24" xfId="0" applyNumberFormat="1" applyFont="1" applyFill="1" applyBorder="1"/>
    <xf numFmtId="3" fontId="0" fillId="3" borderId="21" xfId="0" applyNumberFormat="1" applyFont="1" applyFill="1" applyBorder="1"/>
    <xf numFmtId="3" fontId="0" fillId="3" borderId="11" xfId="0" applyNumberFormat="1" applyFont="1" applyFill="1" applyBorder="1"/>
    <xf numFmtId="4" fontId="0" fillId="3" borderId="12" xfId="0" applyNumberFormat="1" applyFont="1" applyFill="1" applyBorder="1"/>
    <xf numFmtId="4" fontId="0" fillId="3" borderId="1" xfId="0" applyNumberFormat="1" applyFont="1" applyFill="1" applyBorder="1"/>
    <xf numFmtId="3" fontId="0" fillId="0" borderId="12" xfId="0" applyNumberFormat="1" applyFont="1" applyBorder="1"/>
    <xf numFmtId="4" fontId="0" fillId="3" borderId="2" xfId="0" applyNumberFormat="1" applyFont="1" applyFill="1" applyBorder="1"/>
    <xf numFmtId="3" fontId="16" fillId="0" borderId="11" xfId="0" applyNumberFormat="1" applyFont="1" applyFill="1" applyBorder="1" applyAlignment="1" applyProtection="1">
      <alignment horizontal="right" vertical="center"/>
      <protection locked="0"/>
    </xf>
    <xf numFmtId="4" fontId="16" fillId="0" borderId="14" xfId="0" applyNumberFormat="1" applyFont="1" applyBorder="1"/>
    <xf numFmtId="17" fontId="16" fillId="0" borderId="13" xfId="0" applyNumberFormat="1" applyFont="1" applyBorder="1" applyAlignment="1">
      <alignment horizontal="left"/>
    </xf>
    <xf numFmtId="14" fontId="16" fillId="0" borderId="13" xfId="0" applyNumberFormat="1" applyFont="1" applyBorder="1"/>
    <xf numFmtId="0" fontId="6" fillId="0" borderId="13" xfId="0" applyFont="1" applyBorder="1"/>
    <xf numFmtId="17" fontId="16" fillId="0" borderId="13" xfId="0" applyNumberFormat="1" applyFont="1" applyBorder="1"/>
    <xf numFmtId="3" fontId="16" fillId="0" borderId="51" xfId="0" applyNumberFormat="1" applyFont="1" applyFill="1" applyBorder="1" applyAlignment="1" applyProtection="1">
      <alignment horizontal="right" vertical="center"/>
      <protection locked="0"/>
    </xf>
    <xf numFmtId="0" fontId="36" fillId="0" borderId="0" xfId="0" applyFont="1" applyFill="1" applyBorder="1"/>
    <xf numFmtId="3" fontId="0" fillId="0" borderId="0" xfId="0" applyNumberFormat="1" applyBorder="1" applyAlignment="1">
      <alignment horizontal="right"/>
    </xf>
    <xf numFmtId="0" fontId="16" fillId="0" borderId="0" xfId="0" applyFont="1" applyBorder="1" applyAlignment="1">
      <alignment horizontal="center"/>
    </xf>
    <xf numFmtId="170" fontId="0" fillId="0" borderId="19" xfId="0" applyNumberFormat="1" applyBorder="1" applyAlignment="1">
      <alignment horizontal="right" vertical="center"/>
    </xf>
    <xf numFmtId="0" fontId="16" fillId="0" borderId="0" xfId="0" applyFont="1" applyBorder="1" applyAlignment="1"/>
    <xf numFmtId="4" fontId="0" fillId="0" borderId="49" xfId="0" applyNumberFormat="1" applyBorder="1"/>
    <xf numFmtId="4" fontId="0" fillId="0" borderId="50" xfId="0" applyNumberFormat="1" applyBorder="1"/>
    <xf numFmtId="4" fontId="14" fillId="0" borderId="55" xfId="0" applyNumberFormat="1" applyFont="1" applyBorder="1"/>
    <xf numFmtId="169" fontId="0" fillId="0" borderId="49" xfId="0" applyNumberFormat="1" applyBorder="1"/>
    <xf numFmtId="169" fontId="0" fillId="0" borderId="50" xfId="0" applyNumberFormat="1" applyBorder="1"/>
    <xf numFmtId="169" fontId="0" fillId="0" borderId="55" xfId="0" applyNumberFormat="1" applyBorder="1"/>
    <xf numFmtId="169" fontId="0" fillId="0" borderId="15" xfId="0" applyNumberFormat="1" applyBorder="1"/>
    <xf numFmtId="169" fontId="0" fillId="0" borderId="14" xfId="0" applyNumberFormat="1" applyBorder="1"/>
    <xf numFmtId="169" fontId="0" fillId="0" borderId="23" xfId="0" applyNumberFormat="1" applyBorder="1"/>
    <xf numFmtId="0" fontId="0" fillId="0" borderId="61" xfId="0" applyBorder="1" applyAlignment="1">
      <alignment horizontal="center" vertical="center" wrapText="1"/>
    </xf>
    <xf numFmtId="0" fontId="0" fillId="3" borderId="21" xfId="0" applyFill="1" applyBorder="1" applyAlignment="1">
      <alignment horizontal="right" vertical="center" wrapText="1"/>
    </xf>
    <xf numFmtId="0" fontId="0" fillId="3" borderId="13" xfId="0" applyFill="1" applyBorder="1" applyAlignment="1">
      <alignment horizontal="right" vertical="center" wrapText="1"/>
    </xf>
    <xf numFmtId="0" fontId="0" fillId="3" borderId="13" xfId="0" applyFill="1" applyBorder="1"/>
    <xf numFmtId="170" fontId="0" fillId="3" borderId="1" xfId="0" applyNumberFormat="1" applyFill="1" applyBorder="1" applyAlignment="1">
      <alignment horizontal="right" vertical="center" wrapText="1"/>
    </xf>
    <xf numFmtId="0" fontId="0" fillId="3" borderId="21" xfId="0" applyFill="1" applyBorder="1"/>
    <xf numFmtId="0" fontId="0" fillId="3" borderId="1" xfId="0" applyFill="1" applyBorder="1"/>
    <xf numFmtId="0" fontId="0" fillId="3" borderId="9" xfId="0" applyFill="1" applyBorder="1"/>
    <xf numFmtId="0" fontId="0" fillId="3" borderId="2" xfId="0" applyFill="1" applyBorder="1"/>
    <xf numFmtId="0" fontId="0" fillId="3" borderId="10" xfId="0" applyFill="1" applyBorder="1"/>
    <xf numFmtId="0" fontId="16" fillId="0" borderId="6" xfId="0" applyFont="1" applyBorder="1" applyAlignment="1">
      <alignment horizontal="right" vertical="top"/>
    </xf>
    <xf numFmtId="0" fontId="16" fillId="0" borderId="13" xfId="0" applyFont="1" applyBorder="1" applyAlignment="1">
      <alignment horizontal="right" vertical="top"/>
    </xf>
    <xf numFmtId="0" fontId="16" fillId="0" borderId="7" xfId="0" applyFont="1" applyBorder="1" applyAlignment="1">
      <alignment horizontal="right" vertical="top"/>
    </xf>
    <xf numFmtId="0" fontId="16" fillId="0" borderId="2" xfId="0" applyFont="1" applyBorder="1" applyAlignment="1">
      <alignment horizontal="right" vertical="top"/>
    </xf>
    <xf numFmtId="0" fontId="0" fillId="0" borderId="6" xfId="0" applyBorder="1" applyAlignment="1">
      <alignment horizontal="right" vertical="top"/>
    </xf>
    <xf numFmtId="0" fontId="0" fillId="0" borderId="13" xfId="0" applyBorder="1" applyAlignment="1">
      <alignment horizontal="right" vertical="top"/>
    </xf>
    <xf numFmtId="0" fontId="16" fillId="0" borderId="1" xfId="0" applyFont="1" applyBorder="1" applyAlignment="1">
      <alignment horizontal="right" vertical="top"/>
    </xf>
    <xf numFmtId="0" fontId="15" fillId="0" borderId="13" xfId="0" applyFont="1" applyBorder="1" applyAlignment="1">
      <alignment horizontal="right" vertical="top"/>
    </xf>
    <xf numFmtId="0" fontId="15" fillId="0" borderId="1" xfId="0" applyFont="1" applyBorder="1" applyAlignment="1">
      <alignment horizontal="right" vertical="top"/>
    </xf>
    <xf numFmtId="169" fontId="0" fillId="0" borderId="12" xfId="0" applyNumberFormat="1" applyFont="1" applyBorder="1"/>
    <xf numFmtId="0" fontId="35" fillId="0" borderId="13" xfId="0" applyFont="1" applyBorder="1" applyAlignment="1">
      <alignment horizontal="right" vertical="center"/>
    </xf>
    <xf numFmtId="0" fontId="35" fillId="0" borderId="13" xfId="0" applyFont="1" applyBorder="1" applyAlignment="1">
      <alignment vertical="center"/>
    </xf>
    <xf numFmtId="3" fontId="35" fillId="0" borderId="21" xfId="0" applyNumberFormat="1" applyFont="1" applyBorder="1" applyAlignment="1">
      <alignment horizontal="right" vertical="center"/>
    </xf>
    <xf numFmtId="3" fontId="35" fillId="0" borderId="13" xfId="0" applyNumberFormat="1" applyFont="1" applyBorder="1" applyAlignment="1">
      <alignment horizontal="right" vertical="center"/>
    </xf>
    <xf numFmtId="4" fontId="35" fillId="0" borderId="13" xfId="0" applyNumberFormat="1" applyFont="1" applyBorder="1" applyAlignment="1">
      <alignment horizontal="right" vertical="center"/>
    </xf>
    <xf numFmtId="4" fontId="35" fillId="0" borderId="21" xfId="0" applyNumberFormat="1" applyFont="1" applyBorder="1" applyAlignment="1">
      <alignment horizontal="right" vertical="center"/>
    </xf>
    <xf numFmtId="0" fontId="21" fillId="0" borderId="52" xfId="0" applyFont="1" applyBorder="1"/>
    <xf numFmtId="0" fontId="21" fillId="0" borderId="63" xfId="0" applyFont="1" applyBorder="1" applyAlignment="1">
      <alignment horizontal="center" vertical="center"/>
    </xf>
    <xf numFmtId="0" fontId="21" fillId="0" borderId="47" xfId="0" applyFont="1" applyBorder="1" applyAlignment="1">
      <alignment horizontal="center" vertical="center"/>
    </xf>
    <xf numFmtId="0" fontId="16" fillId="0" borderId="26" xfId="0" applyFont="1" applyBorder="1"/>
    <xf numFmtId="0" fontId="0" fillId="0" borderId="45" xfId="0" applyFill="1" applyBorder="1"/>
    <xf numFmtId="10" fontId="12" fillId="0" borderId="20" xfId="3" applyNumberFormat="1" applyFont="1" applyBorder="1"/>
    <xf numFmtId="0" fontId="35" fillId="0" borderId="2" xfId="0" applyFont="1" applyBorder="1" applyAlignment="1">
      <alignment horizontal="right" vertical="center"/>
    </xf>
    <xf numFmtId="3" fontId="0" fillId="0" borderId="13" xfId="0" applyNumberFormat="1" applyFont="1" applyBorder="1" applyAlignment="1">
      <alignment horizontal="right" vertical="center"/>
    </xf>
    <xf numFmtId="3" fontId="27" fillId="0" borderId="37" xfId="0" applyNumberFormat="1" applyFont="1" applyBorder="1"/>
    <xf numFmtId="3" fontId="35" fillId="0" borderId="13" xfId="0" applyNumberFormat="1" applyFont="1" applyBorder="1" applyAlignment="1">
      <alignment horizontal="right" vertical="center" wrapText="1"/>
    </xf>
    <xf numFmtId="2" fontId="0" fillId="0" borderId="14" xfId="0" applyNumberFormat="1" applyBorder="1"/>
    <xf numFmtId="0" fontId="14" fillId="0" borderId="0" xfId="0" applyFont="1" applyBorder="1" applyAlignment="1">
      <alignment vertical="center" wrapText="1"/>
    </xf>
    <xf numFmtId="3" fontId="0" fillId="0" borderId="0" xfId="0" applyNumberFormat="1" applyFont="1" applyBorder="1" applyAlignment="1">
      <alignment vertical="top"/>
    </xf>
    <xf numFmtId="3" fontId="37" fillId="0" borderId="0" xfId="0" applyNumberFormat="1" applyFont="1" applyBorder="1" applyAlignment="1">
      <alignment vertical="top"/>
    </xf>
    <xf numFmtId="0" fontId="37" fillId="0" borderId="0" xfId="0" applyFont="1" applyBorder="1" applyAlignment="1">
      <alignment vertical="top"/>
    </xf>
    <xf numFmtId="0" fontId="21" fillId="0" borderId="13" xfId="0" applyFont="1" applyBorder="1" applyAlignment="1">
      <alignment horizontal="center"/>
    </xf>
    <xf numFmtId="0" fontId="34" fillId="0" borderId="13" xfId="0" applyFont="1" applyBorder="1" applyAlignment="1">
      <alignment horizontal="left"/>
    </xf>
    <xf numFmtId="170" fontId="0" fillId="0" borderId="13" xfId="0" applyNumberFormat="1" applyBorder="1" applyAlignment="1">
      <alignment horizontal="right"/>
    </xf>
    <xf numFmtId="0" fontId="31" fillId="0" borderId="64" xfId="0" applyFont="1" applyBorder="1" applyAlignment="1">
      <alignment horizontal="center"/>
    </xf>
    <xf numFmtId="2" fontId="31" fillId="0" borderId="64" xfId="0" applyNumberFormat="1" applyFont="1" applyBorder="1" applyAlignment="1">
      <alignment horizontal="center"/>
    </xf>
    <xf numFmtId="0" fontId="15" fillId="0" borderId="0" xfId="0" applyFont="1" applyAlignment="1"/>
    <xf numFmtId="0" fontId="22" fillId="0" borderId="28" xfId="0" applyFont="1" applyBorder="1"/>
    <xf numFmtId="0" fontId="31" fillId="0" borderId="26" xfId="0" applyFont="1" applyBorder="1"/>
    <xf numFmtId="3" fontId="22" fillId="4" borderId="13" xfId="0" applyNumberFormat="1" applyFont="1" applyFill="1" applyBorder="1" applyAlignment="1">
      <alignment horizontal="right" vertical="center"/>
    </xf>
    <xf numFmtId="0" fontId="22" fillId="0" borderId="18" xfId="0" applyFont="1" applyBorder="1"/>
    <xf numFmtId="3" fontId="31" fillId="0" borderId="45" xfId="0" applyNumberFormat="1" applyFont="1" applyBorder="1"/>
    <xf numFmtId="3" fontId="31" fillId="0" borderId="61" xfId="0" applyNumberFormat="1" applyFont="1" applyBorder="1"/>
    <xf numFmtId="3" fontId="22" fillId="4" borderId="21" xfId="0" applyNumberFormat="1" applyFont="1" applyFill="1" applyBorder="1" applyAlignment="1">
      <alignment horizontal="right" vertical="center"/>
    </xf>
    <xf numFmtId="3" fontId="38" fillId="0" borderId="9" xfId="0" applyNumberFormat="1" applyFont="1" applyBorder="1" applyAlignment="1">
      <alignment horizontal="right" vertical="center"/>
    </xf>
    <xf numFmtId="3" fontId="38" fillId="0" borderId="2" xfId="0" applyNumberFormat="1" applyFont="1" applyBorder="1" applyAlignment="1">
      <alignment horizontal="right" vertical="center"/>
    </xf>
    <xf numFmtId="0" fontId="24" fillId="0" borderId="0" xfId="0" applyFont="1" applyBorder="1"/>
    <xf numFmtId="0" fontId="24" fillId="0" borderId="0" xfId="0" applyFont="1"/>
    <xf numFmtId="0" fontId="39" fillId="0" borderId="0" xfId="0" applyFont="1"/>
    <xf numFmtId="0" fontId="40" fillId="0" borderId="0" xfId="0" applyFont="1" applyBorder="1"/>
    <xf numFmtId="3" fontId="33" fillId="0" borderId="14" xfId="0" applyNumberFormat="1" applyFont="1" applyBorder="1"/>
    <xf numFmtId="3" fontId="31" fillId="0" borderId="65" xfId="0" applyNumberFormat="1" applyFont="1" applyBorder="1"/>
    <xf numFmtId="1" fontId="22" fillId="0" borderId="64" xfId="0" applyNumberFormat="1" applyFont="1" applyBorder="1"/>
    <xf numFmtId="2" fontId="31" fillId="0" borderId="56" xfId="0" applyNumberFormat="1" applyFont="1" applyBorder="1" applyAlignment="1">
      <alignment horizontal="center"/>
    </xf>
    <xf numFmtId="0" fontId="31" fillId="0" borderId="65" xfId="0" applyFont="1" applyBorder="1"/>
    <xf numFmtId="0" fontId="31" fillId="0" borderId="2" xfId="0" applyFont="1" applyBorder="1"/>
    <xf numFmtId="3" fontId="31" fillId="0" borderId="14" xfId="0" applyNumberFormat="1" applyFont="1" applyBorder="1"/>
    <xf numFmtId="0" fontId="31" fillId="0" borderId="32" xfId="0" applyFont="1" applyBorder="1"/>
    <xf numFmtId="0" fontId="31" fillId="0" borderId="22" xfId="0" applyFont="1" applyBorder="1"/>
    <xf numFmtId="3" fontId="22" fillId="4" borderId="24" xfId="0" applyNumberFormat="1" applyFont="1" applyFill="1" applyBorder="1" applyAlignment="1">
      <alignment horizontal="right" vertical="center"/>
    </xf>
    <xf numFmtId="3" fontId="22" fillId="4" borderId="11" xfId="0" applyNumberFormat="1" applyFont="1" applyFill="1" applyBorder="1" applyAlignment="1">
      <alignment horizontal="right" vertical="center"/>
    </xf>
    <xf numFmtId="0" fontId="32" fillId="0" borderId="65" xfId="0" applyFont="1" applyBorder="1"/>
    <xf numFmtId="0" fontId="32" fillId="0" borderId="2" xfId="0" applyFont="1" applyBorder="1"/>
    <xf numFmtId="3" fontId="32" fillId="0" borderId="14" xfId="0" applyNumberFormat="1" applyFont="1" applyBorder="1"/>
    <xf numFmtId="3" fontId="22" fillId="0" borderId="24" xfId="0" applyNumberFormat="1" applyFont="1" applyBorder="1"/>
    <xf numFmtId="3" fontId="22" fillId="0" borderId="11" xfId="0" applyNumberFormat="1" applyFont="1" applyBorder="1"/>
    <xf numFmtId="0" fontId="22" fillId="0" borderId="42" xfId="0" applyFont="1" applyBorder="1"/>
    <xf numFmtId="0" fontId="33" fillId="0" borderId="28" xfId="0" applyFont="1" applyBorder="1"/>
    <xf numFmtId="3" fontId="33" fillId="0" borderId="24" xfId="0" applyNumberFormat="1" applyFont="1" applyBorder="1"/>
    <xf numFmtId="0" fontId="33" fillId="0" borderId="18" xfId="0" applyFont="1" applyBorder="1"/>
    <xf numFmtId="0" fontId="33" fillId="0" borderId="42" xfId="0" applyFont="1" applyBorder="1"/>
    <xf numFmtId="3" fontId="33" fillId="0" borderId="9" xfId="0" applyNumberFormat="1" applyFont="1" applyBorder="1"/>
    <xf numFmtId="3" fontId="33" fillId="0" borderId="2" xfId="0" applyNumberFormat="1" applyFont="1" applyBorder="1"/>
    <xf numFmtId="0" fontId="31" fillId="0" borderId="43" xfId="0" applyFont="1" applyFill="1" applyBorder="1"/>
    <xf numFmtId="3" fontId="0" fillId="0" borderId="11" xfId="0" applyNumberFormat="1" applyFont="1" applyBorder="1" applyAlignment="1">
      <alignment horizontal="right" vertical="center" wrapText="1"/>
    </xf>
    <xf numFmtId="3" fontId="41" fillId="0" borderId="13" xfId="0" applyNumberFormat="1" applyFont="1" applyBorder="1" applyAlignment="1">
      <alignment horizontal="right" vertical="center" wrapText="1"/>
    </xf>
    <xf numFmtId="1" fontId="35" fillId="0" borderId="1" xfId="0" applyNumberFormat="1" applyFont="1" applyBorder="1" applyAlignment="1">
      <alignment horizontal="right" vertical="center" wrapText="1"/>
    </xf>
    <xf numFmtId="1" fontId="41" fillId="0" borderId="1" xfId="0" applyNumberFormat="1" applyFont="1" applyBorder="1" applyAlignment="1">
      <alignment horizontal="right" vertical="center" wrapText="1"/>
    </xf>
    <xf numFmtId="1" fontId="41" fillId="0" borderId="10" xfId="0" applyNumberFormat="1" applyFont="1" applyBorder="1" applyAlignment="1">
      <alignment horizontal="right" vertical="center" wrapText="1"/>
    </xf>
    <xf numFmtId="0" fontId="27" fillId="0" borderId="0" xfId="0" applyFont="1" applyBorder="1"/>
    <xf numFmtId="3" fontId="27" fillId="0" borderId="0" xfId="0" applyNumberFormat="1" applyFont="1" applyBorder="1"/>
    <xf numFmtId="2" fontId="27" fillId="0" borderId="0" xfId="0" applyNumberFormat="1" applyFont="1" applyBorder="1"/>
    <xf numFmtId="3" fontId="14" fillId="0" borderId="0" xfId="0" applyNumberFormat="1" applyFont="1" applyBorder="1" applyAlignment="1">
      <alignment horizontal="right"/>
    </xf>
    <xf numFmtId="3" fontId="15" fillId="0" borderId="0" xfId="0" applyNumberFormat="1" applyFont="1" applyBorder="1" applyAlignment="1">
      <alignment horizontal="right"/>
    </xf>
    <xf numFmtId="2" fontId="14" fillId="0" borderId="35" xfId="0" applyNumberFormat="1" applyFont="1" applyBorder="1" applyAlignment="1">
      <alignment horizontal="right"/>
    </xf>
    <xf numFmtId="2" fontId="14" fillId="0" borderId="11" xfId="0" applyNumberFormat="1" applyFont="1" applyBorder="1" applyAlignment="1">
      <alignment horizontal="right"/>
    </xf>
    <xf numFmtId="2" fontId="14" fillId="0" borderId="12" xfId="0" applyNumberFormat="1" applyFont="1" applyBorder="1" applyAlignment="1">
      <alignment horizontal="right"/>
    </xf>
    <xf numFmtId="2" fontId="14" fillId="0" borderId="7" xfId="0" applyNumberFormat="1" applyFont="1" applyBorder="1" applyAlignment="1">
      <alignment horizontal="right"/>
    </xf>
    <xf numFmtId="2" fontId="14" fillId="0" borderId="2" xfId="0" applyNumberFormat="1" applyFont="1" applyBorder="1" applyAlignment="1">
      <alignment horizontal="right"/>
    </xf>
    <xf numFmtId="2" fontId="14" fillId="0" borderId="10" xfId="0" applyNumberFormat="1" applyFont="1" applyBorder="1" applyAlignment="1">
      <alignment horizontal="right"/>
    </xf>
    <xf numFmtId="3" fontId="0" fillId="0" borderId="0" xfId="0" applyNumberFormat="1" applyBorder="1" applyAlignment="1"/>
    <xf numFmtId="3" fontId="14" fillId="0" borderId="0" xfId="0" applyNumberFormat="1" applyFont="1" applyBorder="1" applyAlignment="1"/>
    <xf numFmtId="3" fontId="0" fillId="3" borderId="42" xfId="0" applyNumberFormat="1" applyFont="1" applyFill="1" applyBorder="1"/>
    <xf numFmtId="3" fontId="0" fillId="3" borderId="10" xfId="0" applyNumberFormat="1" applyFont="1" applyFill="1" applyBorder="1"/>
    <xf numFmtId="4" fontId="42" fillId="0" borderId="66" xfId="0" applyNumberFormat="1" applyFont="1" applyBorder="1" applyAlignment="1">
      <alignment horizontal="right" vertical="center"/>
    </xf>
    <xf numFmtId="4" fontId="0" fillId="0" borderId="11" xfId="0" applyNumberFormat="1" applyBorder="1" applyAlignment="1">
      <alignment horizontal="right"/>
    </xf>
    <xf numFmtId="4" fontId="0" fillId="0" borderId="13" xfId="0" applyNumberFormat="1" applyBorder="1" applyAlignment="1">
      <alignment horizontal="right"/>
    </xf>
    <xf numFmtId="4" fontId="16" fillId="0" borderId="13" xfId="0" applyNumberFormat="1" applyFont="1" applyBorder="1" applyAlignment="1">
      <alignment horizontal="right" vertical="center"/>
    </xf>
    <xf numFmtId="4" fontId="16" fillId="0" borderId="13" xfId="0" applyNumberFormat="1" applyFont="1" applyBorder="1" applyAlignment="1">
      <alignment horizontal="right"/>
    </xf>
    <xf numFmtId="4" fontId="0" fillId="0" borderId="62" xfId="0" applyNumberFormat="1" applyBorder="1" applyAlignment="1">
      <alignment horizontal="right"/>
    </xf>
    <xf numFmtId="4" fontId="0" fillId="0" borderId="14" xfId="0" applyNumberFormat="1" applyBorder="1" applyAlignment="1">
      <alignment horizontal="right"/>
    </xf>
    <xf numFmtId="4" fontId="0" fillId="0" borderId="13" xfId="0" applyNumberFormat="1" applyFill="1" applyBorder="1" applyAlignment="1">
      <alignment horizontal="right"/>
    </xf>
    <xf numFmtId="3" fontId="35" fillId="0" borderId="1" xfId="0" applyNumberFormat="1" applyFont="1" applyBorder="1" applyAlignment="1">
      <alignment horizontal="right" vertical="center"/>
    </xf>
    <xf numFmtId="0" fontId="14" fillId="0" borderId="0" xfId="1" applyNumberFormat="1" applyFont="1" applyBorder="1"/>
    <xf numFmtId="0" fontId="36" fillId="0" borderId="0" xfId="0" applyFont="1"/>
    <xf numFmtId="0" fontId="0" fillId="0" borderId="32" xfId="0" applyBorder="1" applyAlignment="1"/>
    <xf numFmtId="0" fontId="0" fillId="0" borderId="50" xfId="0" applyBorder="1" applyAlignment="1"/>
    <xf numFmtId="0" fontId="0" fillId="0" borderId="14" xfId="0" applyBorder="1" applyAlignment="1"/>
    <xf numFmtId="169" fontId="0" fillId="0" borderId="26" xfId="0" applyNumberFormat="1" applyBorder="1"/>
    <xf numFmtId="0" fontId="17" fillId="0" borderId="34" xfId="0" applyFont="1" applyBorder="1" applyAlignment="1">
      <alignment horizontal="center"/>
    </xf>
    <xf numFmtId="4" fontId="16" fillId="0" borderId="11" xfId="0" applyNumberFormat="1" applyFont="1" applyBorder="1"/>
    <xf numFmtId="16" fontId="0" fillId="0" borderId="2" xfId="0" applyNumberFormat="1" applyBorder="1"/>
    <xf numFmtId="0" fontId="35" fillId="0" borderId="53" xfId="0" applyFont="1" applyBorder="1" applyAlignment="1">
      <alignment horizontal="left" vertical="center"/>
    </xf>
    <xf numFmtId="0" fontId="35" fillId="0" borderId="6" xfId="0" applyFont="1" applyBorder="1" applyAlignment="1">
      <alignment horizontal="left" vertical="center"/>
    </xf>
    <xf numFmtId="0" fontId="14" fillId="0" borderId="41" xfId="0" applyFont="1" applyBorder="1" applyAlignment="1">
      <alignment horizontal="center"/>
    </xf>
    <xf numFmtId="4" fontId="0" fillId="0" borderId="21" xfId="0" applyNumberFormat="1" applyFont="1" applyBorder="1"/>
    <xf numFmtId="4" fontId="0" fillId="0" borderId="13" xfId="0" applyNumberFormat="1" applyFont="1" applyBorder="1" applyAlignment="1">
      <alignment horizontal="center"/>
    </xf>
    <xf numFmtId="4" fontId="0" fillId="0" borderId="13" xfId="0" applyNumberFormat="1" applyFont="1" applyBorder="1"/>
    <xf numFmtId="4" fontId="0" fillId="0" borderId="23" xfId="0" applyNumberFormat="1" applyFont="1" applyBorder="1"/>
    <xf numFmtId="4" fontId="0" fillId="0" borderId="1" xfId="0" applyNumberFormat="1" applyFont="1" applyBorder="1"/>
    <xf numFmtId="4" fontId="0" fillId="3" borderId="13" xfId="0" applyNumberFormat="1" applyFont="1" applyFill="1" applyBorder="1"/>
    <xf numFmtId="2" fontId="16" fillId="0" borderId="13" xfId="0" applyNumberFormat="1" applyFont="1" applyBorder="1" applyAlignment="1">
      <alignment horizontal="right" vertical="center" wrapText="1"/>
    </xf>
    <xf numFmtId="2" fontId="16" fillId="0" borderId="13" xfId="0" applyNumberFormat="1" applyFont="1" applyFill="1" applyBorder="1" applyAlignment="1" applyProtection="1">
      <alignment horizontal="right" vertical="center"/>
      <protection locked="0"/>
    </xf>
    <xf numFmtId="2" fontId="0" fillId="0" borderId="13" xfId="0" applyNumberFormat="1" applyFont="1" applyBorder="1"/>
    <xf numFmtId="2" fontId="16" fillId="0" borderId="18" xfId="0" applyNumberFormat="1" applyFont="1" applyFill="1" applyBorder="1" applyAlignment="1" applyProtection="1">
      <alignment horizontal="right" vertical="center"/>
      <protection locked="0"/>
    </xf>
    <xf numFmtId="2" fontId="0" fillId="0" borderId="13" xfId="0" applyNumberFormat="1" applyBorder="1" applyAlignment="1">
      <alignment horizontal="right" vertical="center" wrapText="1"/>
    </xf>
    <xf numFmtId="2" fontId="16" fillId="0" borderId="13" xfId="0" applyNumberFormat="1" applyFont="1" applyBorder="1"/>
    <xf numFmtId="0" fontId="15" fillId="0" borderId="28" xfId="0" applyFont="1" applyBorder="1" applyAlignment="1">
      <alignment horizontal="left" vertical="center"/>
    </xf>
    <xf numFmtId="0" fontId="16" fillId="0" borderId="51" xfId="0" applyFont="1" applyBorder="1" applyAlignment="1">
      <alignment horizontal="left" vertical="center"/>
    </xf>
    <xf numFmtId="0" fontId="16" fillId="0" borderId="28" xfId="0" applyFont="1" applyBorder="1"/>
    <xf numFmtId="0" fontId="16" fillId="0" borderId="30" xfId="0" applyFont="1" applyBorder="1"/>
    <xf numFmtId="0" fontId="16" fillId="0" borderId="19" xfId="0" applyFont="1" applyBorder="1"/>
    <xf numFmtId="0" fontId="16" fillId="0" borderId="31" xfId="0" applyFont="1" applyBorder="1"/>
    <xf numFmtId="0" fontId="16" fillId="0" borderId="15" xfId="0" applyFont="1" applyBorder="1" applyAlignment="1">
      <alignment horizontal="left"/>
    </xf>
    <xf numFmtId="0" fontId="16" fillId="0" borderId="18" xfId="0" applyFont="1" applyFill="1" applyBorder="1" applyAlignment="1">
      <alignment horizontal="left" vertical="center"/>
    </xf>
    <xf numFmtId="0" fontId="16" fillId="0" borderId="51" xfId="0" applyFont="1" applyBorder="1"/>
    <xf numFmtId="0" fontId="16" fillId="0" borderId="30" xfId="0" applyFont="1" applyBorder="1" applyAlignment="1">
      <alignment horizontal="left" vertical="center"/>
    </xf>
    <xf numFmtId="0" fontId="15" fillId="0" borderId="30" xfId="0" applyFont="1" applyBorder="1" applyAlignment="1">
      <alignment vertical="center"/>
    </xf>
    <xf numFmtId="0" fontId="15" fillId="0" borderId="19" xfId="0" applyFont="1" applyBorder="1" applyAlignment="1">
      <alignment vertical="center"/>
    </xf>
    <xf numFmtId="0" fontId="15" fillId="0" borderId="19" xfId="0" applyFont="1" applyBorder="1" applyAlignment="1">
      <alignment horizontal="left" vertical="center"/>
    </xf>
    <xf numFmtId="0" fontId="15" fillId="0" borderId="33" xfId="0" applyFont="1" applyBorder="1" applyAlignment="1">
      <alignment horizontal="left" vertical="center"/>
    </xf>
    <xf numFmtId="0" fontId="15" fillId="2" borderId="33" xfId="0" applyFont="1" applyFill="1" applyBorder="1" applyAlignment="1">
      <alignment horizontal="left" vertical="center"/>
    </xf>
    <xf numFmtId="0" fontId="16" fillId="0" borderId="21" xfId="0" applyFont="1" applyBorder="1" applyAlignment="1">
      <alignment horizontal="left"/>
    </xf>
    <xf numFmtId="0" fontId="16" fillId="0" borderId="33" xfId="0" applyFont="1" applyBorder="1" applyAlignment="1">
      <alignment horizontal="left"/>
    </xf>
    <xf numFmtId="0" fontId="2" fillId="0" borderId="27" xfId="0" applyFont="1" applyBorder="1" applyAlignment="1">
      <alignment horizontal="center"/>
    </xf>
    <xf numFmtId="0" fontId="3" fillId="0" borderId="21" xfId="0" applyFont="1" applyBorder="1" applyAlignment="1">
      <alignment horizontal="right"/>
    </xf>
    <xf numFmtId="0" fontId="2" fillId="0" borderId="8" xfId="0" applyFont="1" applyBorder="1" applyAlignment="1">
      <alignment horizontal="center"/>
    </xf>
    <xf numFmtId="0" fontId="2" fillId="0" borderId="22" xfId="0" applyFont="1" applyBorder="1" applyAlignment="1">
      <alignment horizontal="center"/>
    </xf>
    <xf numFmtId="0" fontId="3" fillId="0" borderId="15" xfId="0" applyFont="1" applyBorder="1" applyAlignment="1">
      <alignment horizontal="right"/>
    </xf>
    <xf numFmtId="0" fontId="3" fillId="0" borderId="24" xfId="0" applyFont="1" applyBorder="1" applyAlignment="1">
      <alignment horizontal="right"/>
    </xf>
    <xf numFmtId="0" fontId="3" fillId="0" borderId="12" xfId="0" applyFont="1" applyBorder="1" applyAlignment="1">
      <alignment horizontal="right"/>
    </xf>
    <xf numFmtId="0" fontId="15" fillId="0" borderId="46" xfId="0" applyFont="1" applyBorder="1"/>
    <xf numFmtId="3" fontId="0" fillId="0" borderId="32" xfId="0" applyNumberFormat="1" applyBorder="1"/>
    <xf numFmtId="3" fontId="0" fillId="0" borderId="22" xfId="0" applyNumberFormat="1" applyBorder="1"/>
    <xf numFmtId="3" fontId="0" fillId="0" borderId="8" xfId="0" applyNumberFormat="1" applyBorder="1"/>
    <xf numFmtId="3" fontId="14" fillId="0" borderId="39" xfId="0" applyNumberFormat="1" applyFont="1" applyBorder="1"/>
    <xf numFmtId="3" fontId="14" fillId="0" borderId="67" xfId="0" applyNumberFormat="1" applyFont="1" applyBorder="1"/>
    <xf numFmtId="0" fontId="14" fillId="0" borderId="66" xfId="0" applyFont="1" applyBorder="1" applyAlignment="1">
      <alignment horizontal="center" vertical="center"/>
    </xf>
    <xf numFmtId="0" fontId="14" fillId="0" borderId="39" xfId="0" applyFont="1" applyBorder="1" applyAlignment="1">
      <alignment horizontal="center" vertical="center"/>
    </xf>
    <xf numFmtId="3" fontId="15" fillId="0" borderId="17" xfId="0" applyNumberFormat="1" applyFont="1" applyBorder="1"/>
    <xf numFmtId="0" fontId="0" fillId="0" borderId="43" xfId="0" applyBorder="1" applyAlignment="1"/>
    <xf numFmtId="0" fontId="36" fillId="0" borderId="43" xfId="0" applyFont="1" applyBorder="1" applyAlignment="1"/>
    <xf numFmtId="0" fontId="17" fillId="0" borderId="21" xfId="0" applyFont="1" applyBorder="1" applyAlignment="1">
      <alignment horizontal="left" vertical="center"/>
    </xf>
    <xf numFmtId="0" fontId="17" fillId="0" borderId="21" xfId="0" applyFont="1" applyBorder="1" applyAlignment="1">
      <alignment vertical="top"/>
    </xf>
    <xf numFmtId="0" fontId="34" fillId="0" borderId="1" xfId="0" applyFont="1" applyBorder="1" applyAlignment="1">
      <alignment horizontal="left"/>
    </xf>
    <xf numFmtId="0" fontId="0" fillId="0" borderId="8" xfId="0" applyBorder="1" applyAlignment="1"/>
    <xf numFmtId="0" fontId="0" fillId="0" borderId="22" xfId="0" applyBorder="1" applyAlignment="1"/>
    <xf numFmtId="0" fontId="0" fillId="0" borderId="49" xfId="0" applyBorder="1" applyAlignment="1"/>
    <xf numFmtId="0" fontId="0" fillId="0" borderId="55" xfId="0" applyBorder="1" applyAlignment="1"/>
    <xf numFmtId="0" fontId="0" fillId="0" borderId="15" xfId="0" applyBorder="1" applyAlignment="1"/>
    <xf numFmtId="0" fontId="0" fillId="0" borderId="23" xfId="0" applyBorder="1" applyAlignment="1"/>
    <xf numFmtId="0" fontId="0" fillId="0" borderId="36" xfId="0" applyBorder="1" applyAlignment="1"/>
    <xf numFmtId="0" fontId="0" fillId="0" borderId="37" xfId="0" applyBorder="1" applyAlignment="1"/>
    <xf numFmtId="0" fontId="0" fillId="0" borderId="38" xfId="0" applyBorder="1" applyAlignment="1"/>
    <xf numFmtId="0" fontId="16" fillId="0" borderId="44" xfId="0" applyFont="1" applyBorder="1"/>
    <xf numFmtId="3" fontId="14" fillId="0" borderId="16" xfId="0" applyNumberFormat="1" applyFont="1" applyBorder="1" applyAlignment="1">
      <alignment horizontal="right"/>
    </xf>
    <xf numFmtId="3" fontId="14" fillId="0" borderId="17" xfId="0" applyNumberFormat="1" applyFont="1" applyBorder="1" applyAlignment="1">
      <alignment horizontal="right"/>
    </xf>
    <xf numFmtId="4" fontId="14" fillId="0" borderId="20" xfId="0" applyNumberFormat="1" applyFont="1" applyBorder="1" applyAlignment="1">
      <alignment horizontal="right"/>
    </xf>
    <xf numFmtId="0" fontId="14" fillId="0" borderId="41" xfId="0" applyFont="1" applyBorder="1" applyAlignment="1">
      <alignment horizontal="left" vertical="center"/>
    </xf>
    <xf numFmtId="0" fontId="16" fillId="0" borderId="32" xfId="0" applyFont="1" applyBorder="1" applyAlignment="1">
      <alignment horizontal="right" vertical="top"/>
    </xf>
    <xf numFmtId="0" fontId="16" fillId="0" borderId="22" xfId="0" applyFont="1" applyBorder="1" applyAlignment="1">
      <alignment horizontal="right" vertical="top"/>
    </xf>
    <xf numFmtId="0" fontId="15" fillId="0" borderId="17" xfId="0" applyFont="1" applyBorder="1" applyAlignment="1">
      <alignment horizontal="right" vertical="top"/>
    </xf>
    <xf numFmtId="0" fontId="15" fillId="0" borderId="20" xfId="0" applyFont="1" applyBorder="1" applyAlignment="1">
      <alignment horizontal="right" vertical="top"/>
    </xf>
    <xf numFmtId="0" fontId="16" fillId="2" borderId="44" xfId="0" applyFont="1" applyFill="1" applyBorder="1"/>
    <xf numFmtId="0" fontId="15" fillId="0" borderId="44" xfId="0" applyFont="1" applyBorder="1" applyAlignment="1">
      <alignment vertical="center"/>
    </xf>
    <xf numFmtId="0" fontId="14" fillId="0" borderId="39" xfId="0" applyFont="1" applyBorder="1" applyAlignment="1">
      <alignment horizontal="left" vertical="center"/>
    </xf>
    <xf numFmtId="4" fontId="14" fillId="0" borderId="67" xfId="0" applyNumberFormat="1" applyFont="1" applyBorder="1"/>
    <xf numFmtId="4" fontId="14" fillId="0" borderId="17" xfId="0" applyNumberFormat="1" applyFont="1" applyBorder="1"/>
    <xf numFmtId="4" fontId="14" fillId="0" borderId="25" xfId="0" applyNumberFormat="1" applyFont="1" applyBorder="1"/>
    <xf numFmtId="0" fontId="15" fillId="0" borderId="44" xfId="0" applyFont="1" applyBorder="1" applyAlignment="1">
      <alignment horizontal="left" vertical="center"/>
    </xf>
    <xf numFmtId="4" fontId="0" fillId="0" borderId="22" xfId="0" applyNumberFormat="1" applyBorder="1"/>
    <xf numFmtId="168" fontId="34" fillId="0" borderId="50" xfId="1" applyNumberFormat="1" applyFont="1" applyBorder="1" applyAlignment="1">
      <alignment horizontal="center"/>
    </xf>
    <xf numFmtId="14" fontId="34" fillId="0" borderId="50" xfId="0" applyNumberFormat="1" applyFont="1" applyBorder="1" applyAlignment="1">
      <alignment horizontal="center" vertical="center"/>
    </xf>
    <xf numFmtId="0" fontId="16" fillId="0" borderId="33" xfId="0" applyFont="1" applyFill="1" applyBorder="1"/>
    <xf numFmtId="0" fontId="16" fillId="0" borderId="19" xfId="0" applyFont="1" applyFill="1" applyBorder="1"/>
    <xf numFmtId="4" fontId="16" fillId="0" borderId="33" xfId="0" applyNumberFormat="1" applyFont="1" applyBorder="1"/>
    <xf numFmtId="0" fontId="16" fillId="0" borderId="33" xfId="0" applyFont="1" applyBorder="1" applyAlignment="1">
      <alignment vertical="center"/>
    </xf>
    <xf numFmtId="0" fontId="15" fillId="0" borderId="67" xfId="0" applyFont="1" applyBorder="1"/>
    <xf numFmtId="0" fontId="14" fillId="0" borderId="51" xfId="0" applyFont="1" applyBorder="1" applyAlignment="1">
      <alignment horizontal="center" vertical="center"/>
    </xf>
    <xf numFmtId="0" fontId="14" fillId="0" borderId="18" xfId="0" applyFont="1" applyBorder="1" applyAlignment="1">
      <alignment horizontal="center" vertical="center"/>
    </xf>
    <xf numFmtId="0" fontId="14" fillId="0" borderId="42" xfId="0" applyFont="1" applyBorder="1" applyAlignment="1">
      <alignment horizontal="center" vertical="center"/>
    </xf>
    <xf numFmtId="0" fontId="14" fillId="0" borderId="16" xfId="0" applyFont="1" applyBorder="1" applyAlignment="1">
      <alignment horizontal="center" vertical="center"/>
    </xf>
    <xf numFmtId="0" fontId="34" fillId="0" borderId="32" xfId="0" applyFont="1" applyBorder="1" applyAlignment="1">
      <alignment horizontal="left"/>
    </xf>
    <xf numFmtId="0" fontId="34" fillId="0" borderId="22" xfId="0" applyFont="1" applyBorder="1" applyAlignment="1">
      <alignment horizontal="left"/>
    </xf>
    <xf numFmtId="2" fontId="27" fillId="0" borderId="23" xfId="0" applyNumberFormat="1" applyFont="1" applyBorder="1"/>
    <xf numFmtId="0" fontId="15" fillId="0" borderId="8" xfId="0" applyFont="1" applyBorder="1"/>
    <xf numFmtId="0" fontId="14" fillId="0" borderId="44" xfId="0" applyFont="1" applyBorder="1"/>
    <xf numFmtId="0" fontId="14" fillId="0" borderId="67" xfId="0" applyFont="1" applyBorder="1"/>
    <xf numFmtId="0" fontId="15" fillId="0" borderId="5" xfId="0" applyFont="1" applyBorder="1"/>
    <xf numFmtId="0" fontId="14" fillId="0" borderId="68" xfId="0" applyFont="1" applyBorder="1"/>
    <xf numFmtId="169" fontId="14" fillId="0" borderId="16" xfId="0" applyNumberFormat="1" applyFont="1" applyBorder="1" applyAlignment="1">
      <alignment horizontal="right" vertical="center"/>
    </xf>
    <xf numFmtId="169" fontId="14" fillId="0" borderId="67" xfId="0" applyNumberFormat="1" applyFont="1" applyBorder="1" applyAlignment="1">
      <alignment horizontal="right" vertical="center"/>
    </xf>
    <xf numFmtId="169" fontId="14" fillId="0" borderId="20" xfId="0" applyNumberFormat="1" applyFont="1" applyBorder="1" applyAlignment="1">
      <alignment horizontal="right" vertical="center"/>
    </xf>
    <xf numFmtId="169" fontId="14" fillId="0" borderId="39" xfId="0" applyNumberFormat="1" applyFont="1" applyBorder="1" applyAlignment="1">
      <alignment horizontal="right" vertical="center"/>
    </xf>
    <xf numFmtId="0" fontId="1" fillId="0" borderId="0" xfId="0" applyFont="1"/>
    <xf numFmtId="0" fontId="16" fillId="0" borderId="8" xfId="0" applyFont="1" applyBorder="1" applyAlignment="1">
      <alignment horizontal="left"/>
    </xf>
    <xf numFmtId="170" fontId="14" fillId="0" borderId="17" xfId="0" applyNumberFormat="1" applyFont="1" applyBorder="1"/>
    <xf numFmtId="0" fontId="35" fillId="0" borderId="4" xfId="0" applyFont="1" applyBorder="1" applyAlignment="1">
      <alignment horizontal="right" vertical="center"/>
    </xf>
    <xf numFmtId="4" fontId="0" fillId="0" borderId="62" xfId="0" applyNumberFormat="1" applyBorder="1"/>
    <xf numFmtId="3" fontId="14" fillId="0" borderId="30" xfId="0" applyNumberFormat="1" applyFont="1" applyBorder="1" applyAlignment="1">
      <alignment horizontal="right" vertical="center"/>
    </xf>
    <xf numFmtId="4" fontId="16" fillId="0" borderId="69" xfId="0" applyNumberFormat="1" applyFont="1" applyBorder="1"/>
    <xf numFmtId="4" fontId="15" fillId="0" borderId="39" xfId="0" applyNumberFormat="1" applyFont="1" applyBorder="1" applyAlignment="1">
      <alignment horizontal="right" vertical="center"/>
    </xf>
    <xf numFmtId="0" fontId="16" fillId="0" borderId="44" xfId="0" applyFont="1" applyBorder="1" applyAlignment="1">
      <alignment horizontal="left"/>
    </xf>
    <xf numFmtId="3" fontId="14" fillId="0" borderId="39" xfId="0" applyNumberFormat="1" applyFont="1" applyBorder="1" applyAlignment="1">
      <alignment horizontal="right" vertical="center"/>
    </xf>
    <xf numFmtId="4" fontId="14" fillId="0" borderId="20" xfId="0" applyNumberFormat="1" applyFont="1" applyBorder="1"/>
    <xf numFmtId="4" fontId="14" fillId="0" borderId="39" xfId="0" applyNumberFormat="1" applyFont="1" applyBorder="1"/>
    <xf numFmtId="0" fontId="16" fillId="0" borderId="44" xfId="0" applyFont="1" applyFill="1" applyBorder="1"/>
    <xf numFmtId="4" fontId="16" fillId="0" borderId="32" xfId="0" applyNumberFormat="1" applyFont="1" applyBorder="1" applyAlignment="1">
      <alignment horizontal="right"/>
    </xf>
    <xf numFmtId="0" fontId="14" fillId="0" borderId="39" xfId="0" applyFont="1" applyFill="1" applyBorder="1"/>
    <xf numFmtId="4" fontId="14" fillId="0" borderId="17" xfId="0" applyNumberFormat="1" applyFont="1" applyBorder="1" applyAlignment="1">
      <alignment horizontal="right"/>
    </xf>
    <xf numFmtId="4" fontId="15" fillId="0" borderId="20" xfId="0" applyNumberFormat="1" applyFont="1" applyBorder="1" applyAlignment="1">
      <alignment horizontal="right"/>
    </xf>
    <xf numFmtId="4" fontId="14" fillId="0" borderId="25" xfId="0" applyNumberFormat="1" applyFont="1" applyBorder="1" applyAlignment="1">
      <alignment horizontal="right"/>
    </xf>
    <xf numFmtId="0" fontId="15" fillId="0" borderId="17" xfId="0" applyFont="1" applyBorder="1" applyAlignment="1">
      <alignment horizontal="center" vertical="center"/>
    </xf>
    <xf numFmtId="0" fontId="15" fillId="0" borderId="17" xfId="0" applyFont="1" applyBorder="1" applyAlignment="1">
      <alignment horizontal="center" vertical="center" wrapText="1"/>
    </xf>
    <xf numFmtId="0" fontId="15" fillId="0" borderId="20" xfId="0" applyFont="1" applyBorder="1" applyAlignment="1">
      <alignment horizontal="center" vertical="center" wrapText="1"/>
    </xf>
    <xf numFmtId="1" fontId="15" fillId="0" borderId="0" xfId="0" applyNumberFormat="1" applyFont="1" applyFill="1" applyBorder="1"/>
    <xf numFmtId="170" fontId="15" fillId="0" borderId="1" xfId="0" applyNumberFormat="1" applyFont="1" applyBorder="1"/>
    <xf numFmtId="0" fontId="16" fillId="0" borderId="8" xfId="0" applyFont="1" applyFill="1" applyBorder="1"/>
    <xf numFmtId="3" fontId="16" fillId="0" borderId="32" xfId="0" applyNumberFormat="1" applyFont="1" applyFill="1" applyBorder="1"/>
    <xf numFmtId="170" fontId="16" fillId="0" borderId="22" xfId="0" applyNumberFormat="1" applyFont="1" applyFill="1" applyBorder="1"/>
    <xf numFmtId="0" fontId="15" fillId="0" borderId="16" xfId="0" applyFont="1" applyFill="1" applyBorder="1"/>
    <xf numFmtId="4" fontId="14" fillId="0" borderId="16" xfId="0" applyNumberFormat="1" applyFont="1" applyBorder="1"/>
    <xf numFmtId="1" fontId="14" fillId="0" borderId="17" xfId="0" applyNumberFormat="1" applyFont="1" applyBorder="1"/>
    <xf numFmtId="1" fontId="14" fillId="0" borderId="16" xfId="0" applyNumberFormat="1" applyFont="1" applyBorder="1"/>
    <xf numFmtId="0" fontId="16" fillId="0" borderId="46" xfId="0" applyFont="1" applyBorder="1" applyAlignment="1">
      <alignment vertical="top"/>
    </xf>
    <xf numFmtId="0" fontId="14" fillId="0" borderId="41" xfId="0" applyFont="1" applyBorder="1" applyAlignment="1">
      <alignment vertical="top"/>
    </xf>
    <xf numFmtId="4" fontId="0" fillId="0" borderId="13" xfId="0" applyNumberFormat="1" applyBorder="1" applyAlignment="1">
      <alignment horizontal="right" vertical="center" wrapText="1"/>
    </xf>
    <xf numFmtId="4" fontId="0" fillId="0" borderId="1" xfId="0" applyNumberFormat="1" applyBorder="1" applyAlignment="1">
      <alignment horizontal="right" vertical="center" wrapText="1"/>
    </xf>
    <xf numFmtId="4" fontId="14" fillId="0" borderId="33" xfId="0" applyNumberFormat="1" applyFont="1" applyBorder="1" applyAlignment="1">
      <alignment horizontal="right" vertical="center" wrapText="1"/>
    </xf>
    <xf numFmtId="4" fontId="0" fillId="0" borderId="32" xfId="0" applyNumberFormat="1" applyBorder="1" applyAlignment="1">
      <alignment horizontal="right" vertical="center" wrapText="1"/>
    </xf>
    <xf numFmtId="4" fontId="0" fillId="0" borderId="22" xfId="0" applyNumberFormat="1" applyBorder="1" applyAlignment="1">
      <alignment horizontal="right" vertical="center" wrapText="1"/>
    </xf>
    <xf numFmtId="4" fontId="14" fillId="0" borderId="44" xfId="0" applyNumberFormat="1" applyFont="1" applyBorder="1" applyAlignment="1">
      <alignment horizontal="right" vertical="center" wrapText="1"/>
    </xf>
    <xf numFmtId="4" fontId="14" fillId="0" borderId="16" xfId="0" applyNumberFormat="1" applyFont="1" applyBorder="1" applyAlignment="1">
      <alignment horizontal="right"/>
    </xf>
    <xf numFmtId="4" fontId="14" fillId="0" borderId="17" xfId="0" applyNumberFormat="1" applyFont="1" applyBorder="1" applyAlignment="1">
      <alignment horizontal="right" vertical="center" wrapText="1"/>
    </xf>
    <xf numFmtId="4" fontId="14" fillId="0" borderId="20" xfId="0" applyNumberFormat="1" applyFont="1" applyBorder="1" applyAlignment="1">
      <alignment horizontal="right" vertical="center" wrapText="1"/>
    </xf>
    <xf numFmtId="4" fontId="14" fillId="0" borderId="39" xfId="0" applyNumberFormat="1" applyFont="1" applyBorder="1" applyAlignment="1">
      <alignment horizontal="right" vertical="center" wrapText="1"/>
    </xf>
    <xf numFmtId="4" fontId="14" fillId="0" borderId="33" xfId="0" applyNumberFormat="1" applyFont="1" applyBorder="1"/>
    <xf numFmtId="0" fontId="21" fillId="0" borderId="39" xfId="0" applyFont="1" applyBorder="1" applyAlignment="1">
      <alignment horizontal="center" vertical="center"/>
    </xf>
    <xf numFmtId="0" fontId="21" fillId="0" borderId="19" xfId="0" applyFont="1" applyBorder="1"/>
    <xf numFmtId="0" fontId="21" fillId="0" borderId="33" xfId="0" applyFont="1" applyBorder="1"/>
    <xf numFmtId="0" fontId="17" fillId="2" borderId="5" xfId="0" applyFont="1" applyFill="1" applyBorder="1"/>
    <xf numFmtId="0" fontId="21" fillId="2" borderId="19" xfId="0" applyFont="1" applyFill="1" applyBorder="1"/>
    <xf numFmtId="0" fontId="21" fillId="0" borderId="70" xfId="0" applyFont="1" applyBorder="1" applyAlignment="1">
      <alignment horizontal="center" vertical="center"/>
    </xf>
    <xf numFmtId="0" fontId="21" fillId="0" borderId="39" xfId="0" applyFont="1" applyBorder="1" applyAlignment="1">
      <alignment vertical="center"/>
    </xf>
    <xf numFmtId="0" fontId="21" fillId="0" borderId="19" xfId="0" applyFont="1" applyBorder="1" applyAlignment="1"/>
    <xf numFmtId="0" fontId="0" fillId="0" borderId="0" xfId="0" applyFont="1" applyBorder="1" applyAlignment="1">
      <alignment vertical="center"/>
    </xf>
    <xf numFmtId="2" fontId="22" fillId="0" borderId="10" xfId="0" applyNumberFormat="1" applyFont="1" applyBorder="1"/>
    <xf numFmtId="2" fontId="22" fillId="0" borderId="65" xfId="0" applyNumberFormat="1" applyFont="1" applyBorder="1"/>
    <xf numFmtId="169" fontId="0" fillId="0" borderId="24" xfId="0" applyNumberFormat="1" applyBorder="1"/>
    <xf numFmtId="169" fontId="0" fillId="0" borderId="12" xfId="0" applyNumberFormat="1" applyBorder="1"/>
    <xf numFmtId="169" fontId="0" fillId="0" borderId="62" xfId="0" applyNumberFormat="1" applyBorder="1"/>
    <xf numFmtId="0" fontId="0" fillId="0" borderId="51" xfId="0" applyBorder="1"/>
    <xf numFmtId="169" fontId="0" fillId="0" borderId="29" xfId="0" applyNumberFormat="1" applyBorder="1"/>
    <xf numFmtId="4" fontId="0" fillId="0" borderId="13" xfId="0" applyNumberFormat="1" applyFill="1" applyBorder="1"/>
    <xf numFmtId="169" fontId="0" fillId="0" borderId="1" xfId="0" applyNumberFormat="1" applyFill="1" applyBorder="1"/>
    <xf numFmtId="0" fontId="0" fillId="0" borderId="34" xfId="0" applyBorder="1"/>
    <xf numFmtId="0" fontId="14" fillId="0" borderId="55" xfId="0" applyFont="1" applyBorder="1"/>
    <xf numFmtId="4" fontId="0" fillId="0" borderId="63" xfId="0" applyNumberFormat="1" applyBorder="1"/>
    <xf numFmtId="4" fontId="0" fillId="0" borderId="47" xfId="0" applyNumberFormat="1" applyBorder="1"/>
    <xf numFmtId="4" fontId="14" fillId="0" borderId="71" xfId="0" applyNumberFormat="1" applyFont="1" applyBorder="1"/>
    <xf numFmtId="2" fontId="17" fillId="0" borderId="24" xfId="0" applyNumberFormat="1" applyFont="1" applyBorder="1"/>
    <xf numFmtId="2" fontId="17" fillId="0" borderId="11" xfId="0" applyNumberFormat="1" applyFont="1" applyBorder="1"/>
    <xf numFmtId="2" fontId="17" fillId="0" borderId="12" xfId="0" applyNumberFormat="1" applyFont="1" applyBorder="1"/>
    <xf numFmtId="4" fontId="17" fillId="0" borderId="21" xfId="0" applyNumberFormat="1" applyFont="1" applyBorder="1"/>
    <xf numFmtId="4" fontId="17" fillId="0" borderId="13" xfId="0" applyNumberFormat="1" applyFont="1" applyBorder="1"/>
    <xf numFmtId="2" fontId="17" fillId="0" borderId="21" xfId="0" applyNumberFormat="1" applyFont="1" applyBorder="1"/>
    <xf numFmtId="2" fontId="17" fillId="0" borderId="13" xfId="0" applyNumberFormat="1" applyFont="1" applyBorder="1"/>
    <xf numFmtId="2" fontId="17" fillId="0" borderId="1" xfId="0" applyNumberFormat="1" applyFont="1" applyBorder="1"/>
    <xf numFmtId="4" fontId="21" fillId="0" borderId="1" xfId="0" applyNumberFormat="1" applyFont="1" applyBorder="1"/>
    <xf numFmtId="4" fontId="34" fillId="0" borderId="21" xfId="0" applyNumberFormat="1" applyFont="1" applyBorder="1"/>
    <xf numFmtId="4" fontId="34" fillId="0" borderId="13" xfId="0" applyNumberFormat="1" applyFont="1" applyBorder="1"/>
    <xf numFmtId="4" fontId="43" fillId="0" borderId="1" xfId="0" applyNumberFormat="1" applyFont="1" applyBorder="1"/>
    <xf numFmtId="4" fontId="17" fillId="0" borderId="24" xfId="0" applyNumberFormat="1" applyFont="1" applyBorder="1"/>
    <xf numFmtId="4" fontId="17" fillId="0" borderId="11" xfId="0" applyNumberFormat="1" applyFont="1" applyBorder="1"/>
    <xf numFmtId="4" fontId="21" fillId="0" borderId="12" xfId="0" applyNumberFormat="1" applyFont="1" applyBorder="1"/>
    <xf numFmtId="2" fontId="34" fillId="0" borderId="21" xfId="0" applyNumberFormat="1" applyFont="1" applyBorder="1"/>
    <xf numFmtId="2" fontId="34" fillId="0" borderId="13" xfId="0" applyNumberFormat="1" applyFont="1" applyBorder="1"/>
    <xf numFmtId="2" fontId="34" fillId="0" borderId="1" xfId="0" applyNumberFormat="1" applyFont="1" applyBorder="1"/>
    <xf numFmtId="172" fontId="24" fillId="0" borderId="30" xfId="1" applyNumberFormat="1" applyFont="1" applyBorder="1" applyAlignment="1">
      <alignment horizontal="right"/>
    </xf>
    <xf numFmtId="168" fontId="22" fillId="0" borderId="33" xfId="1" applyNumberFormat="1" applyFont="1" applyBorder="1" applyAlignment="1">
      <alignment horizontal="right"/>
    </xf>
    <xf numFmtId="168" fontId="22" fillId="0" borderId="33" xfId="1" applyNumberFormat="1" applyFont="1" applyFill="1" applyBorder="1" applyAlignment="1">
      <alignment horizontal="right"/>
    </xf>
    <xf numFmtId="0" fontId="24" fillId="0" borderId="19" xfId="0" applyFont="1" applyBorder="1"/>
    <xf numFmtId="168" fontId="33" fillId="0" borderId="33" xfId="1" applyNumberFormat="1" applyFont="1" applyBorder="1"/>
    <xf numFmtId="168" fontId="31" fillId="0" borderId="33" xfId="1" applyNumberFormat="1" applyFont="1" applyBorder="1" applyAlignment="1">
      <alignment horizontal="right"/>
    </xf>
    <xf numFmtId="0" fontId="31" fillId="0" borderId="33" xfId="0" applyFont="1" applyBorder="1" applyAlignment="1">
      <alignment horizontal="right"/>
    </xf>
    <xf numFmtId="175" fontId="22" fillId="0" borderId="33" xfId="1" applyNumberFormat="1" applyFont="1" applyBorder="1" applyAlignment="1">
      <alignment horizontal="right"/>
    </xf>
    <xf numFmtId="0" fontId="22" fillId="0" borderId="44" xfId="0" applyFont="1" applyBorder="1"/>
    <xf numFmtId="168" fontId="31" fillId="0" borderId="31" xfId="1" applyNumberFormat="1" applyFont="1" applyBorder="1" applyAlignment="1">
      <alignment horizontal="right"/>
    </xf>
    <xf numFmtId="0" fontId="31" fillId="0" borderId="16" xfId="0" applyFont="1" applyBorder="1" applyAlignment="1">
      <alignment horizontal="center" vertical="center"/>
    </xf>
    <xf numFmtId="0" fontId="32" fillId="0" borderId="39" xfId="0" applyFont="1" applyBorder="1" applyAlignment="1">
      <alignment horizontal="center" vertical="center"/>
    </xf>
    <xf numFmtId="0" fontId="32" fillId="0" borderId="39" xfId="0" applyFont="1" applyBorder="1" applyAlignment="1">
      <alignment horizontal="center"/>
    </xf>
    <xf numFmtId="3" fontId="15" fillId="0" borderId="16" xfId="0" applyNumberFormat="1" applyFont="1" applyBorder="1"/>
    <xf numFmtId="0" fontId="14" fillId="0" borderId="5" xfId="0" applyFont="1" applyBorder="1" applyAlignment="1"/>
    <xf numFmtId="3" fontId="0" fillId="0" borderId="62" xfId="0" applyNumberFormat="1" applyFont="1" applyBorder="1"/>
    <xf numFmtId="2" fontId="0" fillId="0" borderId="19" xfId="0" applyNumberFormat="1" applyFont="1" applyBorder="1" applyAlignment="1">
      <alignment horizontal="right"/>
    </xf>
    <xf numFmtId="2" fontId="0" fillId="0" borderId="58" xfId="0" applyNumberFormat="1" applyFont="1" applyBorder="1" applyAlignment="1">
      <alignment horizontal="right"/>
    </xf>
    <xf numFmtId="3" fontId="0" fillId="0" borderId="54" xfId="0" applyNumberFormat="1" applyFont="1" applyBorder="1"/>
    <xf numFmtId="2" fontId="0" fillId="0" borderId="30" xfId="0" applyNumberFormat="1" applyFont="1" applyBorder="1" applyAlignment="1">
      <alignment horizontal="right"/>
    </xf>
    <xf numFmtId="3" fontId="0" fillId="0" borderId="1" xfId="0" applyNumberFormat="1" applyFont="1" applyBorder="1"/>
    <xf numFmtId="3" fontId="0" fillId="0" borderId="23" xfId="0" applyNumberFormat="1" applyFont="1" applyBorder="1"/>
    <xf numFmtId="3" fontId="0" fillId="0" borderId="38" xfId="0" applyNumberFormat="1" applyFont="1" applyBorder="1"/>
    <xf numFmtId="2" fontId="0" fillId="0" borderId="33" xfId="0" applyNumberFormat="1" applyFont="1" applyBorder="1" applyAlignment="1">
      <alignment horizontal="right"/>
    </xf>
    <xf numFmtId="3" fontId="14" fillId="0" borderId="13" xfId="0" applyNumberFormat="1" applyFont="1" applyFill="1" applyBorder="1"/>
    <xf numFmtId="2" fontId="0" fillId="0" borderId="31" xfId="0" applyNumberFormat="1" applyFont="1" applyBorder="1" applyAlignment="1">
      <alignment horizontal="right"/>
    </xf>
    <xf numFmtId="0" fontId="22" fillId="0" borderId="13" xfId="0" applyFont="1" applyBorder="1"/>
    <xf numFmtId="0" fontId="31" fillId="0" borderId="47" xfId="0" applyFont="1" applyBorder="1"/>
    <xf numFmtId="0" fontId="33" fillId="0" borderId="21" xfId="0" applyFont="1" applyBorder="1"/>
    <xf numFmtId="0" fontId="22" fillId="0" borderId="21" xfId="0" applyFont="1" applyFill="1" applyBorder="1"/>
    <xf numFmtId="0" fontId="33" fillId="0" borderId="21" xfId="0" applyFont="1" applyFill="1" applyBorder="1"/>
    <xf numFmtId="0" fontId="33" fillId="0" borderId="15" xfId="0" applyFont="1" applyBorder="1"/>
    <xf numFmtId="0" fontId="31" fillId="0" borderId="23" xfId="0" applyFont="1" applyBorder="1"/>
    <xf numFmtId="0" fontId="31" fillId="0" borderId="37" xfId="0" applyFont="1" applyBorder="1"/>
    <xf numFmtId="0" fontId="33" fillId="0" borderId="8" xfId="0" applyFont="1" applyFill="1" applyBorder="1"/>
    <xf numFmtId="0" fontId="22" fillId="0" borderId="32" xfId="0" applyFont="1" applyBorder="1"/>
    <xf numFmtId="0" fontId="31" fillId="0" borderId="16" xfId="0" applyFont="1" applyFill="1" applyBorder="1"/>
    <xf numFmtId="0" fontId="31" fillId="0" borderId="17" xfId="0" applyFont="1" applyBorder="1"/>
    <xf numFmtId="0" fontId="31" fillId="0" borderId="20" xfId="0" applyFont="1" applyBorder="1"/>
    <xf numFmtId="170" fontId="15" fillId="0" borderId="20" xfId="0" applyNumberFormat="1" applyFont="1" applyBorder="1"/>
    <xf numFmtId="0" fontId="0" fillId="0" borderId="49" xfId="0" applyBorder="1" applyAlignment="1">
      <alignment horizontal="center" vertical="center" wrapText="1"/>
    </xf>
    <xf numFmtId="0" fontId="0" fillId="0" borderId="50" xfId="0" applyBorder="1" applyAlignment="1">
      <alignment horizontal="center" vertical="center" wrapText="1"/>
    </xf>
    <xf numFmtId="0" fontId="0" fillId="0" borderId="55" xfId="0" applyBorder="1" applyAlignment="1">
      <alignment horizontal="center" vertical="center" wrapText="1"/>
    </xf>
    <xf numFmtId="0" fontId="14" fillId="0" borderId="25" xfId="0" applyFont="1" applyBorder="1" applyAlignment="1">
      <alignment horizontal="right" vertical="center" wrapText="1"/>
    </xf>
    <xf numFmtId="170" fontId="15" fillId="0" borderId="72" xfId="0" applyNumberFormat="1" applyFont="1" applyBorder="1"/>
    <xf numFmtId="4" fontId="14" fillId="0" borderId="30" xfId="0" applyNumberFormat="1" applyFont="1" applyBorder="1" applyAlignment="1">
      <alignment vertical="center"/>
    </xf>
    <xf numFmtId="4" fontId="14" fillId="0" borderId="33" xfId="0" applyNumberFormat="1" applyFont="1" applyBorder="1" applyAlignment="1">
      <alignment vertical="center"/>
    </xf>
    <xf numFmtId="3" fontId="16" fillId="0" borderId="30" xfId="0" applyNumberFormat="1" applyFont="1" applyBorder="1"/>
    <xf numFmtId="3" fontId="16" fillId="0" borderId="33" xfId="0" applyNumberFormat="1" applyFont="1" applyBorder="1"/>
    <xf numFmtId="3" fontId="0" fillId="0" borderId="33" xfId="0" applyNumberFormat="1" applyFont="1" applyBorder="1" applyAlignment="1">
      <alignment horizontal="right" vertical="center"/>
    </xf>
    <xf numFmtId="0" fontId="15" fillId="0" borderId="42" xfId="0" applyFont="1" applyBorder="1"/>
    <xf numFmtId="0" fontId="35" fillId="0" borderId="33" xfId="0" applyFont="1" applyBorder="1" applyAlignment="1">
      <alignment horizontal="right" vertical="center"/>
    </xf>
    <xf numFmtId="4" fontId="14" fillId="0" borderId="44" xfId="0" applyNumberFormat="1" applyFont="1" applyBorder="1" applyAlignment="1">
      <alignment vertical="center"/>
    </xf>
    <xf numFmtId="4" fontId="14" fillId="0" borderId="39" xfId="0" applyNumberFormat="1" applyFont="1" applyBorder="1" applyAlignment="1">
      <alignment vertical="center"/>
    </xf>
    <xf numFmtId="3" fontId="15" fillId="0" borderId="39" xfId="0" applyNumberFormat="1" applyFont="1" applyBorder="1"/>
    <xf numFmtId="0" fontId="14" fillId="0" borderId="39" xfId="0" applyFont="1" applyBorder="1" applyAlignment="1">
      <alignment vertical="center"/>
    </xf>
    <xf numFmtId="2" fontId="28" fillId="0" borderId="12" xfId="0" applyNumberFormat="1" applyFont="1" applyBorder="1"/>
    <xf numFmtId="3" fontId="30" fillId="0" borderId="2" xfId="0" applyNumberFormat="1" applyFont="1" applyFill="1" applyBorder="1" applyAlignment="1">
      <alignment horizontal="right" vertical="center" wrapText="1"/>
    </xf>
    <xf numFmtId="2" fontId="27" fillId="0" borderId="38" xfId="0" applyNumberFormat="1" applyFont="1" applyBorder="1"/>
    <xf numFmtId="2" fontId="27" fillId="0" borderId="12" xfId="0" applyNumberFormat="1" applyFont="1" applyBorder="1"/>
    <xf numFmtId="3" fontId="0" fillId="0" borderId="13" xfId="0" applyNumberFormat="1" applyFont="1" applyBorder="1" applyAlignment="1">
      <alignment horizontal="right" wrapText="1"/>
    </xf>
    <xf numFmtId="3" fontId="0" fillId="0" borderId="13" xfId="0" applyNumberFormat="1" applyFont="1" applyBorder="1" applyAlignment="1">
      <alignment horizontal="right" vertical="center" wrapText="1"/>
    </xf>
    <xf numFmtId="3" fontId="14" fillId="0" borderId="2" xfId="0" applyNumberFormat="1" applyFont="1" applyBorder="1" applyAlignment="1">
      <alignment horizontal="right" vertical="center" wrapText="1"/>
    </xf>
    <xf numFmtId="2" fontId="14" fillId="0" borderId="10" xfId="0" applyNumberFormat="1" applyFont="1" applyBorder="1"/>
    <xf numFmtId="0" fontId="44" fillId="0" borderId="21" xfId="0" applyFont="1" applyBorder="1" applyAlignment="1">
      <alignment vertical="center"/>
    </xf>
    <xf numFmtId="3" fontId="44" fillId="0" borderId="1" xfId="0" applyNumberFormat="1" applyFont="1" applyBorder="1" applyAlignment="1">
      <alignment horizontal="right" vertical="center"/>
    </xf>
    <xf numFmtId="0" fontId="0" fillId="0" borderId="66" xfId="0" applyBorder="1"/>
    <xf numFmtId="0" fontId="45" fillId="0" borderId="21" xfId="0" applyFont="1" applyBorder="1" applyAlignment="1">
      <alignment vertical="center"/>
    </xf>
    <xf numFmtId="0" fontId="44" fillId="0" borderId="9" xfId="0" applyFont="1" applyBorder="1" applyAlignment="1">
      <alignment vertical="center"/>
    </xf>
    <xf numFmtId="3" fontId="44" fillId="0" borderId="10" xfId="0" applyNumberFormat="1" applyFont="1" applyBorder="1" applyAlignment="1">
      <alignment horizontal="right" vertical="center"/>
    </xf>
    <xf numFmtId="0" fontId="45" fillId="0" borderId="16" xfId="0" applyFont="1" applyBorder="1" applyAlignment="1">
      <alignment horizontal="center" vertical="center"/>
    </xf>
    <xf numFmtId="0" fontId="45" fillId="0" borderId="20" xfId="0" applyFont="1" applyBorder="1" applyAlignment="1">
      <alignment horizontal="center" vertical="center"/>
    </xf>
    <xf numFmtId="169" fontId="14" fillId="0" borderId="10" xfId="0" applyNumberFormat="1" applyFont="1" applyBorder="1"/>
    <xf numFmtId="0" fontId="0" fillId="0" borderId="14" xfId="0" applyFont="1" applyBorder="1"/>
    <xf numFmtId="0" fontId="0" fillId="0" borderId="23" xfId="0" applyFont="1" applyBorder="1"/>
    <xf numFmtId="0" fontId="16" fillId="0" borderId="9" xfId="0" applyFont="1" applyBorder="1"/>
    <xf numFmtId="0" fontId="35" fillId="0" borderId="18" xfId="0" applyFont="1" applyBorder="1" applyAlignment="1">
      <alignment horizontal="left" vertical="center"/>
    </xf>
    <xf numFmtId="0" fontId="35" fillId="0" borderId="53" xfId="0" applyFont="1" applyBorder="1" applyAlignment="1">
      <alignment horizontal="left" vertical="center"/>
    </xf>
    <xf numFmtId="0" fontId="35" fillId="0" borderId="6" xfId="0" applyFont="1" applyBorder="1" applyAlignment="1">
      <alignment horizontal="left" vertical="center"/>
    </xf>
    <xf numFmtId="0" fontId="41" fillId="0" borderId="18" xfId="0" applyFont="1" applyBorder="1" applyAlignment="1">
      <alignment horizontal="left" vertical="center"/>
    </xf>
    <xf numFmtId="3" fontId="41" fillId="0" borderId="32" xfId="0" applyNumberFormat="1" applyFont="1" applyBorder="1" applyAlignment="1">
      <alignment horizontal="right" vertical="center" wrapText="1"/>
    </xf>
    <xf numFmtId="0" fontId="35" fillId="0" borderId="14" xfId="0" applyFont="1" applyBorder="1" applyAlignment="1">
      <alignment horizontal="right" vertical="center" wrapText="1"/>
    </xf>
    <xf numFmtId="0" fontId="35" fillId="0" borderId="23" xfId="0" applyFont="1" applyBorder="1" applyAlignment="1">
      <alignment horizontal="right" vertical="center" wrapText="1"/>
    </xf>
    <xf numFmtId="164" fontId="16" fillId="0" borderId="14" xfId="2" applyFont="1" applyFill="1" applyBorder="1"/>
    <xf numFmtId="164" fontId="16" fillId="0" borderId="13" xfId="2" applyFont="1" applyFill="1" applyBorder="1"/>
    <xf numFmtId="164" fontId="16" fillId="0" borderId="12" xfId="2" applyFont="1" applyBorder="1"/>
    <xf numFmtId="164" fontId="16" fillId="0" borderId="1" xfId="2" applyFont="1" applyBorder="1"/>
    <xf numFmtId="164" fontId="15" fillId="0" borderId="20" xfId="2" applyFont="1" applyBorder="1"/>
    <xf numFmtId="164" fontId="16" fillId="0" borderId="14" xfId="2" applyNumberFormat="1" applyFont="1" applyFill="1" applyBorder="1"/>
    <xf numFmtId="164" fontId="16" fillId="0" borderId="12" xfId="2" applyNumberFormat="1" applyFont="1" applyBorder="1"/>
    <xf numFmtId="164" fontId="16" fillId="0" borderId="13" xfId="2" applyNumberFormat="1" applyFont="1" applyFill="1" applyBorder="1"/>
    <xf numFmtId="164" fontId="16" fillId="0" borderId="1" xfId="2" applyNumberFormat="1" applyFont="1" applyBorder="1"/>
    <xf numFmtId="164" fontId="15" fillId="0" borderId="20" xfId="2" applyNumberFormat="1" applyFont="1" applyBorder="1"/>
    <xf numFmtId="0" fontId="15" fillId="0" borderId="24" xfId="0" applyFont="1" applyBorder="1"/>
    <xf numFmtId="0" fontId="15" fillId="0" borderId="9" xfId="0" applyFont="1" applyBorder="1"/>
    <xf numFmtId="0" fontId="43" fillId="0" borderId="49" xfId="0" applyFont="1" applyFill="1" applyBorder="1"/>
    <xf numFmtId="0" fontId="15" fillId="0" borderId="0" xfId="0" applyFont="1" applyFill="1" applyBorder="1"/>
    <xf numFmtId="169" fontId="0" fillId="0" borderId="0" xfId="0" applyNumberFormat="1"/>
    <xf numFmtId="164" fontId="16" fillId="0" borderId="0" xfId="2" applyNumberFormat="1" applyFont="1" applyFill="1" applyBorder="1"/>
    <xf numFmtId="4" fontId="14" fillId="2" borderId="20" xfId="0" applyNumberFormat="1" applyFont="1" applyFill="1" applyBorder="1"/>
    <xf numFmtId="169" fontId="14" fillId="0" borderId="18" xfId="0" applyNumberFormat="1" applyFont="1" applyBorder="1"/>
    <xf numFmtId="0" fontId="14" fillId="0" borderId="11" xfId="0" applyFont="1" applyBorder="1" applyAlignment="1">
      <alignment horizontal="center"/>
    </xf>
    <xf numFmtId="0" fontId="14" fillId="0" borderId="12" xfId="0" applyFont="1" applyBorder="1" applyAlignment="1">
      <alignment horizontal="center"/>
    </xf>
    <xf numFmtId="164" fontId="17" fillId="0" borderId="0" xfId="2" applyFont="1"/>
    <xf numFmtId="4" fontId="35" fillId="0" borderId="13" xfId="0" applyNumberFormat="1" applyFont="1" applyBorder="1"/>
    <xf numFmtId="4" fontId="35" fillId="0" borderId="1" xfId="0" applyNumberFormat="1" applyFont="1" applyBorder="1"/>
    <xf numFmtId="4" fontId="41" fillId="0" borderId="10" xfId="0" applyNumberFormat="1" applyFont="1" applyBorder="1"/>
    <xf numFmtId="0" fontId="6" fillId="0" borderId="0" xfId="0" applyFont="1" applyBorder="1" applyAlignment="1"/>
    <xf numFmtId="0" fontId="7" fillId="0" borderId="0" xfId="0" applyFont="1"/>
    <xf numFmtId="4" fontId="0" fillId="0" borderId="32" xfId="0" applyNumberFormat="1" applyFill="1" applyBorder="1"/>
    <xf numFmtId="169" fontId="0" fillId="0" borderId="22" xfId="0" applyNumberFormat="1" applyFill="1" applyBorder="1"/>
    <xf numFmtId="0" fontId="15" fillId="0" borderId="34" xfId="0" applyFont="1" applyFill="1" applyBorder="1"/>
    <xf numFmtId="0" fontId="15" fillId="0" borderId="73" xfId="0" applyFont="1" applyFill="1" applyBorder="1"/>
    <xf numFmtId="0" fontId="4" fillId="0" borderId="0" xfId="0" applyFont="1"/>
    <xf numFmtId="0" fontId="14" fillId="0" borderId="34" xfId="0" applyFont="1" applyFill="1" applyBorder="1"/>
    <xf numFmtId="0" fontId="28" fillId="0" borderId="32" xfId="0" applyFont="1" applyBorder="1"/>
    <xf numFmtId="3" fontId="29" fillId="0" borderId="32" xfId="0" applyNumberFormat="1" applyFont="1" applyFill="1" applyBorder="1" applyAlignment="1">
      <alignment horizontal="right" vertical="center" wrapText="1"/>
    </xf>
    <xf numFmtId="3" fontId="0" fillId="0" borderId="51" xfId="0" applyNumberFormat="1" applyFont="1" applyBorder="1"/>
    <xf numFmtId="4" fontId="0" fillId="0" borderId="18" xfId="0" applyNumberFormat="1" applyFont="1" applyBorder="1"/>
    <xf numFmtId="3" fontId="0" fillId="5" borderId="74" xfId="0" applyNumberFormat="1" applyFont="1" applyFill="1" applyBorder="1"/>
    <xf numFmtId="3" fontId="0" fillId="5" borderId="53" xfId="0" applyNumberFormat="1" applyFont="1" applyFill="1" applyBorder="1"/>
    <xf numFmtId="3" fontId="0" fillId="5" borderId="42" xfId="0" applyNumberFormat="1" applyFont="1" applyFill="1" applyBorder="1"/>
    <xf numFmtId="3" fontId="0" fillId="0" borderId="51" xfId="0" applyNumberFormat="1" applyBorder="1"/>
    <xf numFmtId="4" fontId="16" fillId="0" borderId="13" xfId="0" applyNumberFormat="1" applyFont="1" applyFill="1" applyBorder="1" applyAlignment="1">
      <alignment horizontal="center"/>
    </xf>
    <xf numFmtId="3" fontId="44" fillId="0" borderId="13" xfId="0" applyNumberFormat="1" applyFont="1" applyBorder="1"/>
    <xf numFmtId="169" fontId="44" fillId="0" borderId="13" xfId="0" applyNumberFormat="1" applyFont="1" applyBorder="1"/>
    <xf numFmtId="0" fontId="16" fillId="0" borderId="73" xfId="0" applyFont="1" applyFill="1" applyBorder="1" applyAlignment="1">
      <alignment horizontal="left"/>
    </xf>
    <xf numFmtId="0" fontId="14" fillId="0" borderId="13" xfId="0" applyFont="1" applyBorder="1" applyAlignment="1">
      <alignment vertical="top"/>
    </xf>
    <xf numFmtId="0" fontId="14" fillId="0" borderId="13" xfId="0" applyFont="1" applyBorder="1" applyAlignment="1">
      <alignment horizontal="center" vertical="top" wrapText="1"/>
    </xf>
    <xf numFmtId="0" fontId="14" fillId="0" borderId="13" xfId="0" applyFont="1" applyBorder="1" applyAlignment="1">
      <alignment vertical="top" wrapText="1"/>
    </xf>
    <xf numFmtId="0" fontId="15" fillId="0" borderId="13" xfId="0" applyFont="1" applyFill="1" applyBorder="1"/>
    <xf numFmtId="4" fontId="15" fillId="0" borderId="13" xfId="0" applyNumberFormat="1" applyFont="1" applyBorder="1"/>
    <xf numFmtId="0" fontId="14" fillId="0" borderId="13" xfId="0" applyFont="1" applyFill="1" applyBorder="1"/>
    <xf numFmtId="4" fontId="0" fillId="0" borderId="6" xfId="0" applyNumberFormat="1" applyBorder="1" applyAlignment="1">
      <alignment horizontal="right"/>
    </xf>
    <xf numFmtId="0" fontId="0" fillId="0" borderId="22" xfId="0" applyFill="1" applyBorder="1"/>
    <xf numFmtId="173" fontId="0" fillId="0" borderId="22" xfId="0" applyNumberFormat="1" applyBorder="1"/>
    <xf numFmtId="3" fontId="16" fillId="0" borderId="10" xfId="0" applyNumberFormat="1" applyFont="1" applyBorder="1"/>
    <xf numFmtId="3" fontId="0" fillId="0" borderId="42" xfId="0" applyNumberFormat="1" applyBorder="1"/>
    <xf numFmtId="0" fontId="17" fillId="0" borderId="69" xfId="0" applyFont="1" applyBorder="1"/>
    <xf numFmtId="0" fontId="17" fillId="0" borderId="46" xfId="0" applyFont="1" applyBorder="1"/>
    <xf numFmtId="168" fontId="33" fillId="0" borderId="33" xfId="1" applyNumberFormat="1" applyFont="1" applyBorder="1" applyAlignment="1">
      <alignment horizontal="right"/>
    </xf>
    <xf numFmtId="168" fontId="22" fillId="0" borderId="1" xfId="1" applyNumberFormat="1" applyFont="1" applyBorder="1" applyAlignment="1">
      <alignment horizontal="right"/>
    </xf>
    <xf numFmtId="167" fontId="22" fillId="0" borderId="1" xfId="1" applyNumberFormat="1" applyFont="1" applyBorder="1" applyAlignment="1">
      <alignment horizontal="right"/>
    </xf>
    <xf numFmtId="4" fontId="16" fillId="0" borderId="1" xfId="0" applyNumberFormat="1" applyFont="1" applyBorder="1"/>
    <xf numFmtId="3" fontId="28" fillId="2" borderId="11" xfId="0" applyNumberFormat="1" applyFont="1" applyFill="1" applyBorder="1" applyAlignment="1">
      <alignment horizontal="right" vertical="center" wrapText="1"/>
    </xf>
    <xf numFmtId="3" fontId="29" fillId="2" borderId="11" xfId="0" applyNumberFormat="1" applyFont="1" applyFill="1" applyBorder="1" applyAlignment="1">
      <alignment horizontal="right" vertical="center" wrapText="1"/>
    </xf>
    <xf numFmtId="3" fontId="28" fillId="2" borderId="13" xfId="0" applyNumberFormat="1" applyFont="1" applyFill="1" applyBorder="1" applyAlignment="1">
      <alignment horizontal="right" vertical="center" wrapText="1"/>
    </xf>
    <xf numFmtId="3" fontId="29" fillId="2" borderId="13" xfId="0" applyNumberFormat="1" applyFont="1" applyFill="1" applyBorder="1" applyAlignment="1">
      <alignment horizontal="right" vertical="center" wrapText="1"/>
    </xf>
    <xf numFmtId="0" fontId="16" fillId="0" borderId="34" xfId="0" applyFont="1" applyBorder="1" applyAlignment="1">
      <alignment horizontal="left"/>
    </xf>
    <xf numFmtId="4" fontId="16" fillId="0" borderId="12" xfId="0" applyNumberFormat="1" applyFont="1" applyFill="1" applyBorder="1"/>
    <xf numFmtId="4" fontId="16" fillId="0" borderId="1" xfId="0" applyNumberFormat="1" applyFont="1" applyFill="1" applyBorder="1"/>
    <xf numFmtId="4" fontId="16" fillId="0" borderId="10" xfId="0" applyNumberFormat="1" applyFont="1" applyFill="1" applyBorder="1"/>
    <xf numFmtId="0" fontId="15" fillId="2" borderId="33" xfId="0" applyFont="1" applyFill="1" applyBorder="1" applyAlignment="1">
      <alignment vertical="center"/>
    </xf>
    <xf numFmtId="4" fontId="16" fillId="0" borderId="21" xfId="0" applyNumberFormat="1" applyFont="1" applyBorder="1"/>
    <xf numFmtId="4" fontId="16" fillId="0" borderId="74" xfId="0" applyNumberFormat="1" applyFont="1" applyBorder="1" applyAlignment="1">
      <alignment horizontal="right" vertical="center"/>
    </xf>
    <xf numFmtId="4" fontId="16" fillId="2" borderId="53" xfId="0" applyNumberFormat="1" applyFont="1" applyFill="1" applyBorder="1"/>
    <xf numFmtId="4" fontId="16" fillId="0" borderId="53" xfId="0" applyNumberFormat="1" applyFont="1" applyBorder="1" applyAlignment="1">
      <alignment horizontal="right" vertical="center"/>
    </xf>
    <xf numFmtId="4" fontId="16" fillId="0" borderId="75" xfId="0" applyNumberFormat="1" applyFont="1" applyBorder="1"/>
    <xf numFmtId="4" fontId="15" fillId="0" borderId="39" xfId="0" applyNumberFormat="1" applyFont="1" applyBorder="1"/>
    <xf numFmtId="4" fontId="24" fillId="0" borderId="11" xfId="0" applyNumberFormat="1" applyFont="1" applyBorder="1" applyAlignment="1">
      <alignment horizontal="right" vertical="center" wrapText="1"/>
    </xf>
    <xf numFmtId="169" fontId="0" fillId="0" borderId="54" xfId="0" applyNumberFormat="1" applyBorder="1"/>
    <xf numFmtId="4" fontId="34" fillId="0" borderId="32" xfId="0" applyNumberFormat="1" applyFont="1" applyBorder="1"/>
    <xf numFmtId="4" fontId="43" fillId="0" borderId="22" xfId="0" applyNumberFormat="1" applyFont="1" applyBorder="1"/>
    <xf numFmtId="2" fontId="17" fillId="0" borderId="8" xfId="0" applyNumberFormat="1" applyFont="1" applyBorder="1"/>
    <xf numFmtId="2" fontId="17" fillId="0" borderId="32" xfId="0" applyNumberFormat="1" applyFont="1" applyBorder="1"/>
    <xf numFmtId="2" fontId="17" fillId="0" borderId="22" xfId="0" applyNumberFormat="1" applyFont="1" applyBorder="1"/>
    <xf numFmtId="4" fontId="17" fillId="0" borderId="8" xfId="0" applyNumberFormat="1" applyFont="1" applyBorder="1"/>
    <xf numFmtId="4" fontId="17" fillId="0" borderId="32" xfId="0" applyNumberFormat="1" applyFont="1" applyBorder="1"/>
    <xf numFmtId="4" fontId="21" fillId="0" borderId="22" xfId="0" applyNumberFormat="1" applyFont="1" applyBorder="1"/>
    <xf numFmtId="0" fontId="14" fillId="0" borderId="10" xfId="0" applyFont="1" applyBorder="1" applyAlignment="1">
      <alignment horizontal="center" vertical="center" wrapText="1"/>
    </xf>
    <xf numFmtId="4" fontId="0" fillId="0" borderId="22" xfId="0" applyNumberFormat="1" applyFont="1" applyBorder="1"/>
    <xf numFmtId="0" fontId="14" fillId="0" borderId="76" xfId="0" applyFont="1" applyBorder="1"/>
    <xf numFmtId="4" fontId="0" fillId="0" borderId="77" xfId="0" applyNumberFormat="1" applyFont="1" applyBorder="1"/>
    <xf numFmtId="4" fontId="0" fillId="5" borderId="1" xfId="0" applyNumberFormat="1" applyFont="1" applyFill="1" applyBorder="1"/>
    <xf numFmtId="3" fontId="0" fillId="0" borderId="22" xfId="0" applyNumberFormat="1" applyFont="1" applyBorder="1"/>
    <xf numFmtId="169" fontId="14" fillId="0" borderId="33" xfId="0" applyNumberFormat="1" applyFont="1" applyBorder="1"/>
    <xf numFmtId="3" fontId="0" fillId="5" borderId="10" xfId="0" applyNumberFormat="1" applyFont="1" applyFill="1" applyBorder="1"/>
    <xf numFmtId="4" fontId="0" fillId="5" borderId="12" xfId="0" applyNumberFormat="1" applyFont="1" applyFill="1" applyBorder="1"/>
    <xf numFmtId="4" fontId="0" fillId="0" borderId="53" xfId="0" applyNumberFormat="1" applyFont="1" applyBorder="1"/>
    <xf numFmtId="4" fontId="0" fillId="3" borderId="53" xfId="0" applyNumberFormat="1" applyFont="1" applyFill="1" applyBorder="1"/>
    <xf numFmtId="4" fontId="0" fillId="0" borderId="74" xfId="0" applyNumberFormat="1" applyFont="1" applyBorder="1" applyAlignment="1">
      <alignment horizontal="right"/>
    </xf>
    <xf numFmtId="4" fontId="0" fillId="0" borderId="53" xfId="0" applyNumberFormat="1" applyFont="1" applyBorder="1" applyAlignment="1">
      <alignment horizontal="right"/>
    </xf>
    <xf numFmtId="3" fontId="0" fillId="0" borderId="48" xfId="0" applyNumberFormat="1" applyFont="1" applyBorder="1"/>
    <xf numFmtId="4" fontId="0" fillId="0" borderId="74" xfId="0" applyNumberFormat="1" applyFont="1" applyBorder="1"/>
    <xf numFmtId="4" fontId="0" fillId="3" borderId="74" xfId="0" applyNumberFormat="1" applyFont="1" applyFill="1" applyBorder="1"/>
    <xf numFmtId="4" fontId="0" fillId="3" borderId="48" xfId="0" applyNumberFormat="1" applyFont="1" applyFill="1" applyBorder="1"/>
    <xf numFmtId="4" fontId="16" fillId="0" borderId="53" xfId="0" applyNumberFormat="1" applyFont="1" applyBorder="1" applyAlignment="1">
      <alignment horizontal="right" vertical="center" wrapText="1"/>
    </xf>
    <xf numFmtId="2" fontId="16" fillId="0" borderId="53" xfId="0" applyNumberFormat="1" applyFont="1" applyBorder="1" applyAlignment="1">
      <alignment horizontal="right" vertical="center" wrapText="1"/>
    </xf>
    <xf numFmtId="2" fontId="0" fillId="0" borderId="53" xfId="0" applyNumberFormat="1" applyFont="1" applyBorder="1"/>
    <xf numFmtId="0" fontId="0" fillId="0" borderId="74" xfId="0" applyBorder="1" applyAlignment="1">
      <alignment horizontal="right" vertical="center" wrapText="1"/>
    </xf>
    <xf numFmtId="2" fontId="0" fillId="0" borderId="53" xfId="0" applyNumberFormat="1" applyBorder="1" applyAlignment="1">
      <alignment horizontal="right" vertical="center" wrapText="1"/>
    </xf>
    <xf numFmtId="2" fontId="16" fillId="0" borderId="53" xfId="0" applyNumberFormat="1" applyFont="1" applyBorder="1"/>
    <xf numFmtId="4" fontId="16" fillId="0" borderId="74" xfId="0" applyNumberFormat="1" applyFont="1" applyBorder="1"/>
    <xf numFmtId="4" fontId="0" fillId="0" borderId="74" xfId="0" applyNumberFormat="1" applyBorder="1"/>
    <xf numFmtId="2" fontId="0" fillId="0" borderId="53" xfId="0" applyNumberFormat="1" applyBorder="1"/>
    <xf numFmtId="4" fontId="0" fillId="0" borderId="32" xfId="0" applyNumberFormat="1" applyFont="1" applyBorder="1"/>
    <xf numFmtId="3" fontId="14" fillId="0" borderId="23" xfId="0" applyNumberFormat="1" applyFont="1" applyBorder="1" applyAlignment="1">
      <alignment horizontal="right"/>
    </xf>
    <xf numFmtId="4" fontId="0" fillId="0" borderId="10" xfId="0" applyNumberFormat="1" applyFont="1" applyBorder="1" applyAlignment="1">
      <alignment horizontal="right"/>
    </xf>
    <xf numFmtId="4" fontId="14" fillId="0" borderId="10" xfId="0" applyNumberFormat="1" applyFont="1" applyBorder="1"/>
    <xf numFmtId="4" fontId="0" fillId="0" borderId="48" xfId="0" applyNumberFormat="1" applyFont="1" applyBorder="1" applyAlignment="1">
      <alignment horizontal="right"/>
    </xf>
    <xf numFmtId="0" fontId="2" fillId="0" borderId="47" xfId="0" applyFont="1" applyBorder="1" applyAlignment="1">
      <alignment horizontal="right"/>
    </xf>
    <xf numFmtId="0" fontId="2" fillId="0" borderId="70" xfId="0" applyFont="1" applyBorder="1" applyAlignment="1">
      <alignment horizontal="right"/>
    </xf>
    <xf numFmtId="0" fontId="2" fillId="0" borderId="14" xfId="0" applyFont="1" applyBorder="1" applyAlignment="1">
      <alignment horizontal="right"/>
    </xf>
    <xf numFmtId="0" fontId="2" fillId="0" borderId="62" xfId="0" applyFont="1" applyBorder="1" applyAlignment="1">
      <alignment horizontal="right"/>
    </xf>
    <xf numFmtId="0" fontId="2" fillId="0" borderId="13" xfId="0" applyFont="1" applyBorder="1" applyAlignment="1">
      <alignment horizontal="right"/>
    </xf>
    <xf numFmtId="0" fontId="2" fillId="0" borderId="1" xfId="0" applyFont="1" applyBorder="1" applyAlignment="1">
      <alignment horizontal="right"/>
    </xf>
    <xf numFmtId="0" fontId="2" fillId="0" borderId="5"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0" borderId="78" xfId="0" applyFont="1" applyBorder="1" applyAlignment="1">
      <alignment horizontal="right"/>
    </xf>
    <xf numFmtId="0" fontId="2" fillId="0" borderId="79" xfId="0" applyFont="1" applyBorder="1" applyAlignment="1">
      <alignment horizontal="right"/>
    </xf>
    <xf numFmtId="0" fontId="2" fillId="0" borderId="50" xfId="0" applyFont="1" applyBorder="1" applyAlignment="1">
      <alignment horizontal="right"/>
    </xf>
    <xf numFmtId="0" fontId="2" fillId="0" borderId="54" xfId="0" applyFont="1" applyBorder="1" applyAlignment="1">
      <alignment horizontal="right"/>
    </xf>
    <xf numFmtId="3" fontId="0" fillId="0" borderId="71" xfId="0" applyNumberFormat="1" applyBorder="1"/>
    <xf numFmtId="3" fontId="0" fillId="0" borderId="55" xfId="0" applyNumberFormat="1" applyBorder="1"/>
    <xf numFmtId="0" fontId="34" fillId="0" borderId="53" xfId="0" applyFont="1" applyBorder="1"/>
    <xf numFmtId="0" fontId="21" fillId="0" borderId="31" xfId="0" applyFont="1" applyBorder="1"/>
    <xf numFmtId="0" fontId="21" fillId="2" borderId="31" xfId="0" applyFont="1" applyFill="1" applyBorder="1"/>
    <xf numFmtId="0" fontId="21" fillId="0" borderId="31" xfId="0" applyFont="1" applyBorder="1" applyAlignment="1"/>
    <xf numFmtId="3" fontId="33" fillId="0" borderId="49" xfId="0" applyNumberFormat="1" applyFont="1" applyBorder="1"/>
    <xf numFmtId="3" fontId="33" fillId="0" borderId="21" xfId="0" applyNumberFormat="1" applyFont="1" applyBorder="1"/>
    <xf numFmtId="3" fontId="33" fillId="0" borderId="47" xfId="0" applyNumberFormat="1" applyFont="1" applyBorder="1"/>
    <xf numFmtId="3" fontId="33" fillId="0" borderId="34" xfId="0" applyNumberFormat="1" applyFont="1" applyBorder="1"/>
    <xf numFmtId="3" fontId="33" fillId="0" borderId="50" xfId="0" applyNumberFormat="1" applyFont="1" applyBorder="1"/>
    <xf numFmtId="3" fontId="31" fillId="0" borderId="18" xfId="0" applyNumberFormat="1" applyFont="1" applyBorder="1"/>
    <xf numFmtId="3" fontId="31" fillId="0" borderId="13" xfId="0" applyNumberFormat="1" applyFont="1" applyBorder="1"/>
    <xf numFmtId="0" fontId="22" fillId="0" borderId="68" xfId="0" applyFont="1" applyBorder="1"/>
    <xf numFmtId="3" fontId="22" fillId="0" borderId="18" xfId="0" applyNumberFormat="1" applyFont="1" applyBorder="1"/>
    <xf numFmtId="0" fontId="35" fillId="0" borderId="9" xfId="0" applyFont="1" applyBorder="1" applyAlignment="1">
      <alignment horizontal="right"/>
    </xf>
    <xf numFmtId="0" fontId="0" fillId="0" borderId="45" xfId="0" applyBorder="1"/>
    <xf numFmtId="4" fontId="0" fillId="0" borderId="2" xfId="0" applyNumberFormat="1" applyBorder="1"/>
    <xf numFmtId="169" fontId="0" fillId="0" borderId="2" xfId="0" applyNumberFormat="1" applyBorder="1"/>
    <xf numFmtId="0" fontId="0" fillId="0" borderId="5" xfId="0" applyFill="1" applyBorder="1"/>
    <xf numFmtId="4" fontId="0" fillId="0" borderId="9" xfId="0" applyNumberFormat="1" applyBorder="1"/>
    <xf numFmtId="4" fontId="14" fillId="0" borderId="5" xfId="0" applyNumberFormat="1" applyFont="1" applyBorder="1"/>
    <xf numFmtId="169" fontId="0" fillId="0" borderId="9" xfId="0" applyNumberFormat="1" applyBorder="1"/>
    <xf numFmtId="169" fontId="0" fillId="0" borderId="5" xfId="0" applyNumberFormat="1" applyBorder="1"/>
    <xf numFmtId="0" fontId="0" fillId="0" borderId="4" xfId="0" applyFill="1" applyBorder="1"/>
    <xf numFmtId="0" fontId="0" fillId="0" borderId="27" xfId="0" applyFill="1" applyBorder="1"/>
    <xf numFmtId="169" fontId="0" fillId="0" borderId="69" xfId="0" applyNumberFormat="1" applyBorder="1"/>
    <xf numFmtId="3" fontId="35" fillId="0" borderId="40" xfId="0" applyNumberFormat="1" applyFont="1" applyBorder="1" applyAlignment="1">
      <alignment horizontal="right" vertical="center"/>
    </xf>
    <xf numFmtId="3" fontId="35" fillId="0" borderId="17" xfId="0" applyNumberFormat="1" applyFont="1" applyBorder="1" applyAlignment="1">
      <alignment horizontal="right" vertical="center"/>
    </xf>
    <xf numFmtId="0" fontId="0" fillId="0" borderId="64" xfId="0" applyFill="1" applyBorder="1"/>
    <xf numFmtId="3" fontId="16" fillId="0" borderId="53" xfId="0" applyNumberFormat="1" applyFont="1" applyBorder="1"/>
    <xf numFmtId="4" fontId="16" fillId="0" borderId="31" xfId="0" applyNumberFormat="1" applyFont="1" applyBorder="1"/>
    <xf numFmtId="3" fontId="29" fillId="0" borderId="47" xfId="0" applyNumberFormat="1" applyFont="1" applyFill="1" applyBorder="1" applyAlignment="1">
      <alignment horizontal="right" vertical="center" wrapText="1"/>
    </xf>
    <xf numFmtId="3" fontId="29" fillId="0" borderId="14" xfId="0" applyNumberFormat="1" applyFont="1" applyFill="1" applyBorder="1" applyAlignment="1">
      <alignment horizontal="right" vertical="center" wrapText="1"/>
    </xf>
    <xf numFmtId="0" fontId="16" fillId="0" borderId="4" xfId="0" applyFont="1" applyBorder="1"/>
    <xf numFmtId="3" fontId="15" fillId="0" borderId="16" xfId="0" applyNumberFormat="1" applyFont="1" applyBorder="1" applyAlignment="1">
      <alignment horizontal="right"/>
    </xf>
    <xf numFmtId="0" fontId="15" fillId="0" borderId="69" xfId="0" applyFont="1" applyFill="1" applyBorder="1"/>
    <xf numFmtId="0" fontId="15" fillId="0" borderId="43" xfId="0" applyFont="1" applyFill="1" applyBorder="1"/>
    <xf numFmtId="0" fontId="15" fillId="0" borderId="80" xfId="0" applyFont="1" applyFill="1" applyBorder="1"/>
    <xf numFmtId="4" fontId="0" fillId="0" borderId="14" xfId="0" applyNumberFormat="1" applyBorder="1" applyAlignment="1">
      <alignment horizontal="right" vertical="center" wrapText="1"/>
    </xf>
    <xf numFmtId="4" fontId="0" fillId="0" borderId="23" xfId="0" applyNumberFormat="1" applyBorder="1" applyAlignment="1">
      <alignment horizontal="right" vertical="center" wrapText="1"/>
    </xf>
    <xf numFmtId="3" fontId="35" fillId="0" borderId="60" xfId="0" applyNumberFormat="1" applyFont="1" applyBorder="1" applyAlignment="1">
      <alignment horizontal="right" vertical="center"/>
    </xf>
    <xf numFmtId="0" fontId="0" fillId="2" borderId="0" xfId="0" applyFill="1"/>
    <xf numFmtId="0" fontId="17" fillId="2" borderId="0" xfId="0" applyFont="1" applyFill="1"/>
    <xf numFmtId="3" fontId="16" fillId="2" borderId="51" xfId="0" applyNumberFormat="1" applyFont="1" applyFill="1" applyBorder="1" applyAlignment="1" applyProtection="1">
      <alignment horizontal="right" vertical="center"/>
      <protection locked="0"/>
    </xf>
    <xf numFmtId="4" fontId="0" fillId="2" borderId="11" xfId="0" applyNumberFormat="1" applyFill="1" applyBorder="1" applyAlignment="1">
      <alignment horizontal="right" vertical="center" wrapText="1"/>
    </xf>
    <xf numFmtId="0" fontId="0" fillId="2" borderId="11" xfId="0" applyFill="1" applyBorder="1" applyAlignment="1">
      <alignment horizontal="right" vertical="center" wrapText="1"/>
    </xf>
    <xf numFmtId="2" fontId="16" fillId="2" borderId="18" xfId="0" applyNumberFormat="1" applyFont="1" applyFill="1" applyBorder="1" applyAlignment="1" applyProtection="1">
      <alignment horizontal="right" vertical="center"/>
      <protection locked="0"/>
    </xf>
    <xf numFmtId="2" fontId="0" fillId="2" borderId="13" xfId="0" applyNumberFormat="1" applyFill="1" applyBorder="1" applyAlignment="1">
      <alignment horizontal="right" vertical="center" wrapText="1"/>
    </xf>
    <xf numFmtId="0" fontId="14" fillId="0" borderId="22" xfId="0" applyFont="1" applyBorder="1"/>
    <xf numFmtId="3" fontId="0" fillId="2" borderId="55" xfId="0" applyNumberFormat="1" applyFill="1" applyBorder="1"/>
    <xf numFmtId="2" fontId="16" fillId="2" borderId="4" xfId="0" applyNumberFormat="1" applyFont="1" applyFill="1" applyBorder="1" applyAlignment="1">
      <alignment vertical="center" wrapText="1"/>
    </xf>
    <xf numFmtId="3" fontId="17" fillId="2" borderId="0" xfId="0" applyNumberFormat="1" applyFont="1" applyFill="1"/>
    <xf numFmtId="3" fontId="17" fillId="2" borderId="4" xfId="0" applyNumberFormat="1" applyFont="1" applyFill="1" applyBorder="1"/>
    <xf numFmtId="3" fontId="17" fillId="2" borderId="21" xfId="0" applyNumberFormat="1" applyFont="1" applyFill="1" applyBorder="1" applyAlignment="1">
      <alignment horizontal="right" vertical="center"/>
    </xf>
    <xf numFmtId="3" fontId="0" fillId="2" borderId="33" xfId="0" applyNumberFormat="1" applyFill="1" applyBorder="1"/>
    <xf numFmtId="3" fontId="0" fillId="2" borderId="6" xfId="0" applyNumberFormat="1" applyFill="1" applyBorder="1"/>
    <xf numFmtId="0" fontId="0" fillId="0" borderId="62" xfId="0" applyBorder="1"/>
    <xf numFmtId="3" fontId="0" fillId="0" borderId="14" xfId="0" applyNumberFormat="1" applyBorder="1"/>
    <xf numFmtId="3" fontId="0" fillId="0" borderId="23" xfId="0" applyNumberFormat="1" applyBorder="1"/>
    <xf numFmtId="3" fontId="0" fillId="0" borderId="15" xfId="0" applyNumberFormat="1" applyBorder="1"/>
    <xf numFmtId="3" fontId="0" fillId="0" borderId="62" xfId="0" applyNumberFormat="1" applyBorder="1"/>
    <xf numFmtId="17" fontId="0" fillId="0" borderId="13" xfId="0" applyNumberFormat="1" applyBorder="1"/>
    <xf numFmtId="3" fontId="0" fillId="0" borderId="29" xfId="0" applyNumberFormat="1" applyBorder="1"/>
    <xf numFmtId="3" fontId="0" fillId="0" borderId="24" xfId="0" applyNumberFormat="1" applyBorder="1"/>
    <xf numFmtId="3" fontId="0" fillId="0" borderId="35" xfId="0" applyNumberFormat="1" applyBorder="1"/>
    <xf numFmtId="3" fontId="16" fillId="0" borderId="6" xfId="0" applyNumberFormat="1" applyFont="1" applyBorder="1"/>
    <xf numFmtId="3" fontId="0" fillId="0" borderId="30" xfId="0" applyNumberFormat="1" applyBorder="1"/>
    <xf numFmtId="0" fontId="0" fillId="0" borderId="11" xfId="0" applyBorder="1" applyAlignment="1">
      <alignment horizontal="right" vertical="top"/>
    </xf>
    <xf numFmtId="0" fontId="16" fillId="0" borderId="29" xfId="0" applyFont="1" applyBorder="1" applyAlignment="1">
      <alignment horizontal="right" vertical="top"/>
    </xf>
    <xf numFmtId="0" fontId="16" fillId="0" borderId="14" xfId="0" applyFont="1" applyBorder="1" applyAlignment="1">
      <alignment horizontal="right" vertical="top"/>
    </xf>
    <xf numFmtId="0" fontId="0" fillId="0" borderId="6" xfId="0" applyBorder="1" applyAlignment="1">
      <alignment horizontal="right" vertical="top"/>
    </xf>
    <xf numFmtId="0" fontId="0" fillId="0" borderId="29" xfId="0" applyBorder="1" applyAlignment="1">
      <alignment horizontal="right" vertical="top"/>
    </xf>
    <xf numFmtId="0" fontId="0" fillId="0" borderId="14" xfId="0" applyBorder="1" applyAlignment="1">
      <alignment horizontal="right" vertical="top"/>
    </xf>
    <xf numFmtId="3" fontId="0" fillId="0" borderId="44" xfId="0" applyNumberFormat="1" applyBorder="1"/>
    <xf numFmtId="3" fontId="0" fillId="0" borderId="26" xfId="0" applyNumberFormat="1" applyBorder="1"/>
    <xf numFmtId="3" fontId="0" fillId="0" borderId="32" xfId="0" applyNumberFormat="1" applyBorder="1"/>
    <xf numFmtId="3" fontId="0" fillId="0" borderId="22" xfId="0" applyNumberFormat="1" applyBorder="1"/>
    <xf numFmtId="3" fontId="0" fillId="0" borderId="8" xfId="0" applyNumberFormat="1" applyBorder="1"/>
    <xf numFmtId="3" fontId="0" fillId="0" borderId="27" xfId="0" applyNumberFormat="1" applyBorder="1"/>
    <xf numFmtId="3" fontId="0" fillId="0" borderId="4" xfId="0" applyNumberFormat="1" applyBorder="1"/>
    <xf numFmtId="3" fontId="0" fillId="0" borderId="33" xfId="0" applyNumberFormat="1" applyBorder="1"/>
    <xf numFmtId="3" fontId="0" fillId="0" borderId="21" xfId="0" applyNumberFormat="1" applyBorder="1"/>
    <xf numFmtId="3" fontId="0" fillId="0" borderId="19" xfId="0" applyNumberFormat="1" applyBorder="1"/>
    <xf numFmtId="3" fontId="16" fillId="0" borderId="13" xfId="0" applyNumberFormat="1" applyFont="1" applyBorder="1"/>
    <xf numFmtId="3" fontId="0" fillId="0" borderId="6" xfId="0" applyNumberFormat="1" applyBorder="1"/>
    <xf numFmtId="3" fontId="0" fillId="0" borderId="11" xfId="0" applyNumberFormat="1" applyBorder="1"/>
    <xf numFmtId="3" fontId="0" fillId="0" borderId="12" xfId="0" applyNumberFormat="1" applyBorder="1"/>
    <xf numFmtId="3" fontId="0" fillId="0" borderId="13" xfId="0" applyNumberFormat="1" applyBorder="1"/>
    <xf numFmtId="3" fontId="0" fillId="0" borderId="1" xfId="0" applyNumberFormat="1" applyBorder="1"/>
    <xf numFmtId="3" fontId="0" fillId="2" borderId="13" xfId="0" applyNumberFormat="1" applyFill="1" applyBorder="1"/>
    <xf numFmtId="0" fontId="16" fillId="0" borderId="23" xfId="0" applyFont="1" applyBorder="1"/>
    <xf numFmtId="0" fontId="0" fillId="0" borderId="0" xfId="0"/>
    <xf numFmtId="0" fontId="0" fillId="0" borderId="4" xfId="0" applyBorder="1"/>
    <xf numFmtId="0" fontId="16" fillId="0" borderId="13" xfId="0" applyFont="1" applyBorder="1"/>
    <xf numFmtId="0" fontId="0" fillId="0" borderId="14" xfId="0" applyBorder="1"/>
    <xf numFmtId="0" fontId="0" fillId="0" borderId="23" xfId="0" applyBorder="1"/>
    <xf numFmtId="0" fontId="0" fillId="0" borderId="13" xfId="0" applyBorder="1"/>
    <xf numFmtId="0" fontId="0" fillId="0" borderId="1" xfId="0" applyBorder="1"/>
    <xf numFmtId="0" fontId="0" fillId="0" borderId="32" xfId="0" applyBorder="1"/>
    <xf numFmtId="0" fontId="0" fillId="0" borderId="11" xfId="0" applyBorder="1"/>
    <xf numFmtId="0" fontId="0" fillId="0" borderId="12" xfId="0" applyBorder="1"/>
    <xf numFmtId="0" fontId="0" fillId="0" borderId="27" xfId="0" applyBorder="1"/>
    <xf numFmtId="0" fontId="16" fillId="0" borderId="14" xfId="0" applyFont="1" applyBorder="1"/>
    <xf numFmtId="0" fontId="0" fillId="0" borderId="13" xfId="0" applyBorder="1" applyAlignment="1">
      <alignment horizontal="right" vertical="top"/>
    </xf>
    <xf numFmtId="0" fontId="0" fillId="0" borderId="33" xfId="0" applyBorder="1" applyAlignment="1">
      <alignment horizontal="center" vertical="center"/>
    </xf>
    <xf numFmtId="0" fontId="0" fillId="0" borderId="44" xfId="0" applyBorder="1" applyAlignment="1">
      <alignment horizontal="center" vertical="center"/>
    </xf>
    <xf numFmtId="0" fontId="0" fillId="0" borderId="31" xfId="0" applyBorder="1" applyAlignment="1">
      <alignment horizontal="center" vertical="center"/>
    </xf>
    <xf numFmtId="14" fontId="0" fillId="0" borderId="13" xfId="0" applyNumberFormat="1" applyBorder="1"/>
    <xf numFmtId="3" fontId="0" fillId="2" borderId="9" xfId="0" applyNumberFormat="1" applyFill="1" applyBorder="1" applyAlignment="1">
      <alignment horizontal="right"/>
    </xf>
    <xf numFmtId="0" fontId="0" fillId="2" borderId="2" xfId="0" applyFill="1" applyBorder="1" applyAlignment="1">
      <alignment horizontal="right"/>
    </xf>
    <xf numFmtId="0" fontId="0" fillId="2" borderId="13" xfId="0" applyFill="1" applyBorder="1" applyAlignment="1">
      <alignment horizontal="right"/>
    </xf>
    <xf numFmtId="3" fontId="16" fillId="2" borderId="22" xfId="0" applyNumberFormat="1" applyFont="1" applyFill="1" applyBorder="1" applyAlignment="1">
      <alignment horizontal="right"/>
    </xf>
    <xf numFmtId="3" fontId="0" fillId="2" borderId="21" xfId="0" applyNumberFormat="1" applyFill="1" applyBorder="1" applyAlignment="1">
      <alignment horizontal="right"/>
    </xf>
    <xf numFmtId="3" fontId="16" fillId="2" borderId="32" xfId="0" applyNumberFormat="1" applyFont="1" applyFill="1" applyBorder="1" applyAlignment="1">
      <alignment horizontal="right"/>
    </xf>
    <xf numFmtId="3" fontId="16" fillId="2" borderId="26" xfId="0" applyNumberFormat="1" applyFont="1" applyFill="1" applyBorder="1" applyAlignment="1">
      <alignment horizontal="right"/>
    </xf>
    <xf numFmtId="4" fontId="0" fillId="0" borderId="2" xfId="0" applyNumberFormat="1" applyFont="1" applyBorder="1" applyAlignment="1">
      <alignment horizontal="right"/>
    </xf>
    <xf numFmtId="2" fontId="0" fillId="0" borderId="13" xfId="0" applyNumberFormat="1" applyFont="1" applyBorder="1" applyAlignment="1">
      <alignment horizontal="right"/>
    </xf>
    <xf numFmtId="169" fontId="0" fillId="0" borderId="13" xfId="0" applyNumberFormat="1" applyFont="1" applyBorder="1" applyAlignment="1">
      <alignment horizontal="right"/>
    </xf>
    <xf numFmtId="0" fontId="16" fillId="0" borderId="13" xfId="0" applyFont="1" applyBorder="1" applyAlignment="1">
      <alignment vertical="top"/>
    </xf>
    <xf numFmtId="3" fontId="16" fillId="2" borderId="24" xfId="0" applyNumberFormat="1" applyFont="1" applyFill="1" applyBorder="1" applyAlignment="1" applyProtection="1">
      <alignment horizontal="right" vertical="center"/>
      <protection locked="0"/>
    </xf>
    <xf numFmtId="3" fontId="16" fillId="2" borderId="11" xfId="0" applyNumberFormat="1" applyFont="1" applyFill="1" applyBorder="1" applyAlignment="1" applyProtection="1">
      <alignment horizontal="right" vertical="center"/>
      <protection locked="0"/>
    </xf>
    <xf numFmtId="2" fontId="16" fillId="2" borderId="21" xfId="0" applyNumberFormat="1" applyFont="1" applyFill="1" applyBorder="1" applyAlignment="1" applyProtection="1">
      <alignment horizontal="right" vertical="center"/>
      <protection locked="0"/>
    </xf>
    <xf numFmtId="2" fontId="16" fillId="2" borderId="13" xfId="0" applyNumberFormat="1" applyFont="1" applyFill="1" applyBorder="1" applyAlignment="1" applyProtection="1">
      <alignment horizontal="right" vertical="center"/>
      <protection locked="0"/>
    </xf>
    <xf numFmtId="4" fontId="16" fillId="2" borderId="3" xfId="0" applyNumberFormat="1" applyFont="1" applyFill="1" applyBorder="1" applyAlignment="1">
      <alignment vertical="center" wrapText="1"/>
    </xf>
    <xf numFmtId="4" fontId="16" fillId="2" borderId="4" xfId="0" applyNumberFormat="1" applyFont="1" applyFill="1" applyBorder="1" applyAlignment="1">
      <alignment vertical="center" wrapText="1"/>
    </xf>
    <xf numFmtId="2" fontId="0" fillId="2" borderId="21" xfId="0" applyNumberFormat="1" applyFont="1" applyFill="1" applyBorder="1" applyAlignment="1">
      <alignment horizontal="right"/>
    </xf>
    <xf numFmtId="0" fontId="0" fillId="2" borderId="32" xfId="0" applyFill="1" applyBorder="1" applyAlignment="1">
      <alignment horizontal="right"/>
    </xf>
    <xf numFmtId="0" fontId="0" fillId="2" borderId="8" xfId="0" applyFill="1" applyBorder="1" applyAlignment="1">
      <alignment horizontal="right"/>
    </xf>
    <xf numFmtId="4" fontId="0" fillId="2" borderId="22" xfId="0" applyNumberFormat="1" applyFill="1" applyBorder="1" applyAlignment="1">
      <alignment horizontal="right"/>
    </xf>
    <xf numFmtId="0" fontId="16" fillId="2" borderId="26" xfId="0" applyFont="1" applyFill="1" applyBorder="1" applyAlignment="1">
      <alignment horizontal="right"/>
    </xf>
    <xf numFmtId="0" fontId="16" fillId="2" borderId="32" xfId="0" applyFont="1" applyFill="1" applyBorder="1" applyAlignment="1">
      <alignment horizontal="right"/>
    </xf>
    <xf numFmtId="0" fontId="16" fillId="2" borderId="22" xfId="0" applyFont="1" applyFill="1" applyBorder="1" applyAlignment="1">
      <alignment horizontal="right"/>
    </xf>
    <xf numFmtId="0" fontId="0" fillId="0" borderId="1" xfId="0" applyBorder="1" applyAlignment="1">
      <alignment vertical="top"/>
    </xf>
    <xf numFmtId="0" fontId="0" fillId="0" borderId="10" xfId="0" applyBorder="1" applyAlignment="1">
      <alignment vertical="top"/>
    </xf>
    <xf numFmtId="2" fontId="0" fillId="0" borderId="12" xfId="0" applyNumberFormat="1" applyFont="1" applyBorder="1" applyAlignment="1">
      <alignment horizontal="right"/>
    </xf>
    <xf numFmtId="0" fontId="0" fillId="0" borderId="13" xfId="0" applyBorder="1" applyAlignment="1">
      <alignment horizontal="right"/>
    </xf>
    <xf numFmtId="0" fontId="0" fillId="0" borderId="1" xfId="0" applyBorder="1" applyAlignment="1">
      <alignment horizontal="right"/>
    </xf>
    <xf numFmtId="3" fontId="0" fillId="0" borderId="13" xfId="0" applyNumberFormat="1" applyFont="1" applyBorder="1" applyAlignment="1">
      <alignment horizontal="right"/>
    </xf>
    <xf numFmtId="3" fontId="0" fillId="0" borderId="24" xfId="0" applyNumberFormat="1" applyFont="1" applyBorder="1" applyAlignment="1">
      <alignment horizontal="right"/>
    </xf>
    <xf numFmtId="3" fontId="0" fillId="0" borderId="14" xfId="0" applyNumberFormat="1" applyBorder="1" applyAlignment="1">
      <alignment horizontal="right"/>
    </xf>
    <xf numFmtId="3" fontId="0" fillId="0" borderId="32" xfId="0" applyNumberFormat="1" applyBorder="1" applyAlignment="1">
      <alignment horizontal="right"/>
    </xf>
    <xf numFmtId="3" fontId="14" fillId="0" borderId="10" xfId="0" applyNumberFormat="1" applyFont="1" applyBorder="1" applyAlignment="1">
      <alignment horizontal="right"/>
    </xf>
    <xf numFmtId="0" fontId="17" fillId="0" borderId="13" xfId="0" applyFont="1" applyBorder="1" applyAlignment="1">
      <alignment horizontal="left" vertical="top" wrapText="1"/>
    </xf>
    <xf numFmtId="0" fontId="34" fillId="0" borderId="13" xfId="0" applyFont="1" applyBorder="1" applyAlignment="1">
      <alignment horizontal="left" vertical="center"/>
    </xf>
    <xf numFmtId="2" fontId="16" fillId="0" borderId="12" xfId="0" applyNumberFormat="1" applyFont="1" applyBorder="1" applyAlignment="1">
      <alignment horizontal="right"/>
    </xf>
    <xf numFmtId="4" fontId="16" fillId="0" borderId="13" xfId="0" applyNumberFormat="1" applyFont="1" applyBorder="1" applyAlignment="1">
      <alignment horizontal="right"/>
    </xf>
    <xf numFmtId="4" fontId="0" fillId="0" borderId="11" xfId="0" applyNumberFormat="1" applyFont="1" applyBorder="1" applyAlignment="1">
      <alignment horizontal="right"/>
    </xf>
    <xf numFmtId="0" fontId="0" fillId="0" borderId="14" xfId="0" applyBorder="1" applyAlignment="1"/>
    <xf numFmtId="4" fontId="0" fillId="0" borderId="13" xfId="0" applyNumberFormat="1" applyFont="1" applyBorder="1" applyAlignment="1">
      <alignment horizontal="right"/>
    </xf>
    <xf numFmtId="4" fontId="0" fillId="0" borderId="1" xfId="0" applyNumberFormat="1" applyFont="1" applyBorder="1" applyAlignment="1">
      <alignment horizontal="right"/>
    </xf>
    <xf numFmtId="2" fontId="16" fillId="0" borderId="4" xfId="0" applyNumberFormat="1" applyFont="1" applyBorder="1" applyAlignment="1">
      <alignment horizontal="right" vertical="center" wrapText="1"/>
    </xf>
    <xf numFmtId="2" fontId="0" fillId="0" borderId="6" xfId="0" applyNumberFormat="1" applyFont="1" applyBorder="1" applyAlignment="1">
      <alignment horizontal="right"/>
    </xf>
    <xf numFmtId="2" fontId="16" fillId="0" borderId="4" xfId="0" applyNumberFormat="1" applyFont="1" applyBorder="1" applyAlignment="1">
      <alignment vertical="center" wrapText="1"/>
    </xf>
    <xf numFmtId="4" fontId="16" fillId="0" borderId="12" xfId="0" applyNumberFormat="1" applyFont="1" applyBorder="1" applyAlignment="1">
      <alignment vertical="center" wrapText="1"/>
    </xf>
    <xf numFmtId="4" fontId="16" fillId="0" borderId="1" xfId="0" applyNumberFormat="1" applyFont="1" applyBorder="1" applyAlignment="1">
      <alignment vertical="center" wrapText="1"/>
    </xf>
    <xf numFmtId="2" fontId="0" fillId="0" borderId="1" xfId="0" applyNumberFormat="1" applyFont="1" applyBorder="1" applyAlignment="1">
      <alignment horizontal="right"/>
    </xf>
    <xf numFmtId="2" fontId="0" fillId="0" borderId="24" xfId="0" applyNumberFormat="1" applyFont="1" applyBorder="1" applyAlignment="1">
      <alignment horizontal="right"/>
    </xf>
    <xf numFmtId="2" fontId="0" fillId="0" borderId="35" xfId="0" applyNumberFormat="1" applyFont="1" applyBorder="1" applyAlignment="1">
      <alignment horizontal="right"/>
    </xf>
    <xf numFmtId="0" fontId="17" fillId="0" borderId="1" xfId="0" applyFont="1" applyBorder="1" applyAlignment="1">
      <alignment horizontal="left" vertical="top"/>
    </xf>
    <xf numFmtId="0" fontId="0" fillId="0" borderId="32" xfId="0" applyBorder="1" applyAlignment="1">
      <alignment horizontal="right"/>
    </xf>
    <xf numFmtId="3" fontId="14" fillId="0" borderId="16" xfId="0" applyNumberFormat="1" applyFont="1" applyBorder="1" applyAlignment="1">
      <alignment horizontal="right"/>
    </xf>
    <xf numFmtId="3" fontId="14" fillId="0" borderId="17" xfId="0" applyNumberFormat="1" applyFont="1" applyBorder="1" applyAlignment="1">
      <alignment horizontal="right"/>
    </xf>
    <xf numFmtId="3" fontId="14" fillId="0" borderId="20" xfId="0" applyNumberFormat="1" applyFont="1" applyBorder="1" applyAlignment="1">
      <alignment horizontal="right"/>
    </xf>
    <xf numFmtId="4" fontId="14" fillId="0" borderId="20" xfId="0" applyNumberFormat="1" applyFont="1" applyBorder="1" applyAlignment="1">
      <alignment horizontal="right"/>
    </xf>
    <xf numFmtId="3" fontId="15" fillId="0" borderId="17" xfId="0" applyNumberFormat="1" applyFont="1" applyBorder="1" applyAlignment="1">
      <alignment horizontal="right"/>
    </xf>
    <xf numFmtId="3" fontId="15" fillId="0" borderId="20" xfId="0" applyNumberFormat="1" applyFont="1" applyBorder="1" applyAlignment="1">
      <alignment horizontal="right"/>
    </xf>
    <xf numFmtId="3" fontId="14" fillId="0" borderId="1" xfId="0" applyNumberFormat="1" applyFont="1" applyBorder="1" applyAlignment="1">
      <alignment horizontal="right"/>
    </xf>
    <xf numFmtId="3" fontId="14" fillId="0" borderId="22" xfId="0" applyNumberFormat="1" applyFont="1" applyBorder="1" applyAlignment="1">
      <alignment horizontal="right"/>
    </xf>
    <xf numFmtId="3" fontId="14" fillId="0" borderId="67" xfId="0" applyNumberFormat="1" applyFont="1" applyBorder="1" applyAlignment="1">
      <alignment horizontal="right"/>
    </xf>
    <xf numFmtId="3" fontId="0" fillId="0" borderId="13" xfId="0" applyNumberFormat="1" applyBorder="1" applyAlignment="1"/>
    <xf numFmtId="0" fontId="0" fillId="0" borderId="13" xfId="0" applyBorder="1" applyAlignment="1">
      <alignment vertical="top"/>
    </xf>
    <xf numFmtId="0" fontId="0" fillId="0" borderId="2" xfId="0" applyBorder="1" applyAlignment="1">
      <alignment vertical="top"/>
    </xf>
    <xf numFmtId="4" fontId="0" fillId="0" borderId="1" xfId="0" applyNumberFormat="1" applyBorder="1" applyAlignment="1">
      <alignment horizontal="right"/>
    </xf>
    <xf numFmtId="4" fontId="16" fillId="0" borderId="12" xfId="0" applyNumberFormat="1" applyFont="1" applyBorder="1" applyAlignment="1">
      <alignment horizontal="right"/>
    </xf>
    <xf numFmtId="4" fontId="16" fillId="0" borderId="11" xfId="0" applyNumberFormat="1" applyFont="1" applyBorder="1" applyAlignment="1">
      <alignment horizontal="right" vertical="center" wrapText="1"/>
    </xf>
    <xf numFmtId="4" fontId="16" fillId="0" borderId="13" xfId="0" applyNumberFormat="1" applyFont="1" applyBorder="1" applyAlignment="1">
      <alignment horizontal="right" vertical="center" wrapText="1"/>
    </xf>
    <xf numFmtId="4" fontId="16" fillId="0" borderId="2" xfId="0" applyNumberFormat="1" applyFont="1" applyBorder="1" applyAlignment="1">
      <alignment horizontal="right" vertical="center" wrapText="1"/>
    </xf>
    <xf numFmtId="3" fontId="0" fillId="0" borderId="13" xfId="0" applyNumberFormat="1" applyBorder="1" applyAlignment="1">
      <alignment horizontal="right"/>
    </xf>
    <xf numFmtId="3" fontId="16" fillId="0" borderId="24" xfId="0" applyNumberFormat="1" applyFont="1" applyBorder="1" applyAlignment="1">
      <alignment horizontal="right"/>
    </xf>
    <xf numFmtId="3" fontId="16" fillId="0" borderId="35" xfId="0" applyNumberFormat="1" applyFont="1" applyBorder="1" applyAlignment="1">
      <alignment horizontal="right"/>
    </xf>
    <xf numFmtId="4" fontId="16" fillId="0" borderId="1" xfId="0" applyNumberFormat="1" applyFont="1" applyBorder="1" applyAlignment="1">
      <alignment horizontal="right" vertical="center" wrapText="1"/>
    </xf>
    <xf numFmtId="3" fontId="0" fillId="0" borderId="21" xfId="0" applyNumberFormat="1" applyBorder="1" applyAlignment="1">
      <alignment horizontal="right"/>
    </xf>
    <xf numFmtId="4" fontId="16" fillId="0" borderId="3" xfId="0" applyNumberFormat="1" applyFont="1" applyBorder="1" applyAlignment="1">
      <alignment vertical="center" wrapText="1"/>
    </xf>
    <xf numFmtId="4" fontId="16" fillId="0" borderId="4" xfId="0" applyNumberFormat="1" applyFont="1" applyBorder="1" applyAlignment="1">
      <alignment vertical="center" wrapText="1"/>
    </xf>
    <xf numFmtId="4" fontId="0" fillId="0" borderId="7" xfId="0" applyNumberFormat="1" applyFont="1" applyBorder="1" applyAlignment="1">
      <alignment horizontal="right"/>
    </xf>
    <xf numFmtId="3" fontId="16" fillId="0" borderId="24" xfId="0" applyNumberFormat="1" applyFont="1" applyFill="1" applyBorder="1" applyAlignment="1" applyProtection="1">
      <alignment horizontal="right" vertical="center"/>
      <protection locked="0"/>
    </xf>
    <xf numFmtId="3" fontId="16" fillId="0" borderId="11" xfId="0" applyNumberFormat="1" applyFont="1" applyFill="1" applyBorder="1" applyAlignment="1" applyProtection="1">
      <alignment horizontal="right" vertical="center"/>
      <protection locked="0"/>
    </xf>
    <xf numFmtId="4" fontId="16" fillId="0" borderId="10" xfId="0" applyNumberFormat="1" applyFont="1" applyBorder="1" applyAlignment="1">
      <alignment horizontal="right" vertical="center" wrapText="1"/>
    </xf>
    <xf numFmtId="3" fontId="0" fillId="0" borderId="1" xfId="0" applyNumberFormat="1" applyBorder="1" applyAlignment="1">
      <alignment horizontal="right"/>
    </xf>
    <xf numFmtId="3" fontId="16" fillId="0" borderId="6" xfId="0" applyNumberFormat="1" applyFont="1" applyBorder="1" applyAlignment="1">
      <alignment horizontal="right"/>
    </xf>
    <xf numFmtId="3" fontId="16" fillId="0" borderId="13" xfId="0" applyNumberFormat="1" applyFont="1" applyBorder="1" applyAlignment="1">
      <alignment horizontal="right"/>
    </xf>
    <xf numFmtId="3" fontId="16" fillId="0" borderId="1" xfId="0" applyNumberFormat="1" applyFont="1" applyBorder="1" applyAlignment="1">
      <alignment horizontal="right"/>
    </xf>
    <xf numFmtId="14" fontId="17" fillId="0" borderId="13" xfId="0" applyNumberFormat="1" applyFont="1" applyBorder="1" applyAlignment="1">
      <alignment horizontal="left" vertical="center"/>
    </xf>
    <xf numFmtId="0" fontId="17" fillId="0" borderId="13" xfId="0" applyFont="1" applyBorder="1" applyAlignment="1">
      <alignment horizontal="left" vertical="center" wrapText="1"/>
    </xf>
    <xf numFmtId="2" fontId="0" fillId="0" borderId="35" xfId="0" applyNumberFormat="1" applyBorder="1" applyAlignment="1">
      <alignment horizontal="right"/>
    </xf>
    <xf numFmtId="2" fontId="0" fillId="0" borderId="12" xfId="0" applyNumberFormat="1" applyBorder="1" applyAlignment="1">
      <alignment horizontal="right"/>
    </xf>
    <xf numFmtId="4" fontId="0" fillId="0" borderId="21" xfId="0" applyNumberFormat="1" applyFont="1" applyBorder="1" applyAlignment="1">
      <alignment horizontal="right"/>
    </xf>
    <xf numFmtId="2" fontId="16" fillId="0" borderId="21" xfId="0" applyNumberFormat="1" applyFont="1" applyFill="1" applyBorder="1" applyAlignment="1" applyProtection="1">
      <alignment horizontal="right" vertical="center"/>
      <protection locked="0"/>
    </xf>
    <xf numFmtId="2" fontId="16" fillId="0" borderId="13" xfId="0" applyNumberFormat="1" applyFont="1" applyBorder="1" applyAlignment="1">
      <alignment horizontal="right" vertical="center" wrapText="1"/>
    </xf>
    <xf numFmtId="2" fontId="16" fillId="0" borderId="13" xfId="0" applyNumberFormat="1" applyFont="1" applyFill="1" applyBorder="1" applyAlignment="1" applyProtection="1">
      <alignment horizontal="right" vertical="center"/>
      <protection locked="0"/>
    </xf>
    <xf numFmtId="2" fontId="16" fillId="0" borderId="1" xfId="0" applyNumberFormat="1" applyFont="1" applyBorder="1" applyAlignment="1">
      <alignment horizontal="right" vertical="center" wrapText="1"/>
    </xf>
    <xf numFmtId="2" fontId="0" fillId="0" borderId="21" xfId="0" applyNumberFormat="1" applyFont="1" applyBorder="1" applyAlignment="1">
      <alignment horizontal="right"/>
    </xf>
    <xf numFmtId="0" fontId="17" fillId="0" borderId="1" xfId="0" applyFont="1" applyBorder="1" applyAlignment="1">
      <alignment horizontal="left" vertical="center" wrapText="1"/>
    </xf>
    <xf numFmtId="4" fontId="16" fillId="0" borderId="23" xfId="0" applyNumberFormat="1" applyFont="1" applyBorder="1" applyAlignment="1">
      <alignment horizontal="right"/>
    </xf>
    <xf numFmtId="4" fontId="0" fillId="0" borderId="4" xfId="0" applyNumberFormat="1" applyBorder="1" applyAlignment="1">
      <alignment horizontal="right"/>
    </xf>
    <xf numFmtId="3" fontId="16" fillId="0" borderId="21" xfId="0" applyNumberFormat="1" applyFont="1" applyBorder="1" applyAlignment="1">
      <alignment horizontal="right"/>
    </xf>
    <xf numFmtId="0" fontId="16" fillId="0" borderId="13" xfId="0" applyFont="1" applyBorder="1" applyAlignment="1">
      <alignment horizontal="right"/>
    </xf>
    <xf numFmtId="0" fontId="16" fillId="0" borderId="1" xfId="0" applyFont="1" applyBorder="1" applyAlignment="1">
      <alignment vertical="top"/>
    </xf>
    <xf numFmtId="0" fontId="16" fillId="2" borderId="13" xfId="0" applyFont="1" applyFill="1" applyBorder="1" applyAlignment="1">
      <alignment vertical="top"/>
    </xf>
    <xf numFmtId="0" fontId="16" fillId="2" borderId="1" xfId="0" applyFont="1" applyFill="1" applyBorder="1" applyAlignment="1">
      <alignment vertical="top"/>
    </xf>
    <xf numFmtId="0" fontId="0" fillId="2" borderId="13" xfId="0" applyFill="1" applyBorder="1" applyAlignment="1"/>
    <xf numFmtId="0" fontId="0" fillId="2" borderId="1" xfId="0" applyFill="1" applyBorder="1" applyAlignment="1"/>
    <xf numFmtId="3" fontId="14" fillId="0" borderId="17" xfId="0" applyNumberFormat="1" applyFont="1" applyBorder="1" applyAlignment="1">
      <alignment vertical="top"/>
    </xf>
    <xf numFmtId="3" fontId="14" fillId="0" borderId="20" xfId="0" applyNumberFormat="1" applyFont="1" applyBorder="1" applyAlignment="1">
      <alignment vertical="top"/>
    </xf>
    <xf numFmtId="0" fontId="0" fillId="0" borderId="21" xfId="0" applyBorder="1" applyAlignment="1">
      <alignment horizontal="right"/>
    </xf>
    <xf numFmtId="0" fontId="16" fillId="2" borderId="21" xfId="0" applyFont="1" applyFill="1" applyBorder="1" applyAlignment="1">
      <alignment horizontal="right"/>
    </xf>
    <xf numFmtId="0" fontId="16" fillId="2" borderId="13" xfId="0" applyFont="1" applyFill="1" applyBorder="1" applyAlignment="1">
      <alignment horizontal="right"/>
    </xf>
    <xf numFmtId="0" fontId="16" fillId="2" borderId="1" xfId="0" applyFont="1" applyFill="1" applyBorder="1" applyAlignment="1">
      <alignment horizontal="right"/>
    </xf>
    <xf numFmtId="0" fontId="0" fillId="2" borderId="21" xfId="0" applyFill="1" applyBorder="1" applyAlignment="1">
      <alignment horizontal="right"/>
    </xf>
    <xf numFmtId="0" fontId="0" fillId="2" borderId="1" xfId="0" applyFill="1" applyBorder="1" applyAlignment="1">
      <alignment horizontal="right"/>
    </xf>
    <xf numFmtId="0" fontId="16" fillId="0" borderId="11" xfId="0" applyFont="1" applyBorder="1" applyAlignment="1">
      <alignment horizontal="right"/>
    </xf>
    <xf numFmtId="3" fontId="16" fillId="0" borderId="11" xfId="0" applyNumberFormat="1" applyFont="1" applyBorder="1" applyAlignment="1">
      <alignment horizontal="right"/>
    </xf>
    <xf numFmtId="3" fontId="16" fillId="0" borderId="12" xfId="0" applyNumberFormat="1" applyFont="1" applyBorder="1" applyAlignment="1">
      <alignment horizontal="right"/>
    </xf>
    <xf numFmtId="0" fontId="17" fillId="0" borderId="13" xfId="0" applyFont="1" applyBorder="1" applyAlignment="1">
      <alignment horizontal="left"/>
    </xf>
    <xf numFmtId="14" fontId="17" fillId="0" borderId="13" xfId="0" applyNumberFormat="1" applyFont="1" applyBorder="1" applyAlignment="1">
      <alignment horizontal="left" vertical="top"/>
    </xf>
    <xf numFmtId="0" fontId="16" fillId="0" borderId="15" xfId="0" applyFont="1" applyBorder="1" applyAlignment="1"/>
    <xf numFmtId="0" fontId="16" fillId="0" borderId="11" xfId="0" applyFont="1" applyBorder="1" applyAlignment="1"/>
    <xf numFmtId="3" fontId="16" fillId="0" borderId="11" xfId="0" applyNumberFormat="1" applyFont="1" applyBorder="1" applyAlignment="1"/>
    <xf numFmtId="3" fontId="16" fillId="0" borderId="14" xfId="0" applyNumberFormat="1" applyFont="1" applyBorder="1" applyAlignment="1"/>
    <xf numFmtId="3" fontId="16" fillId="0" borderId="1" xfId="0" applyNumberFormat="1" applyFont="1" applyBorder="1" applyAlignment="1"/>
    <xf numFmtId="3" fontId="16" fillId="0" borderId="29" xfId="0" applyNumberFormat="1" applyFont="1" applyBorder="1" applyAlignment="1"/>
    <xf numFmtId="0" fontId="16" fillId="0" borderId="24" xfId="0" applyFont="1" applyBorder="1" applyAlignment="1"/>
    <xf numFmtId="3" fontId="16" fillId="0" borderId="23" xfId="0" applyNumberFormat="1" applyFont="1" applyBorder="1" applyAlignment="1"/>
    <xf numFmtId="0" fontId="16" fillId="0" borderId="14" xfId="0" applyFont="1" applyBorder="1" applyAlignment="1"/>
    <xf numFmtId="3" fontId="16" fillId="0" borderId="21" xfId="0" applyNumberFormat="1" applyFont="1" applyBorder="1" applyAlignment="1"/>
    <xf numFmtId="3" fontId="16" fillId="0" borderId="13" xfId="0" applyNumberFormat="1" applyFont="1" applyBorder="1" applyAlignment="1"/>
    <xf numFmtId="0" fontId="16" fillId="0" borderId="13" xfId="0" applyFont="1" applyBorder="1" applyAlignment="1"/>
    <xf numFmtId="3" fontId="16" fillId="0" borderId="6" xfId="0" applyNumberFormat="1" applyFont="1" applyBorder="1" applyAlignment="1"/>
    <xf numFmtId="0" fontId="16" fillId="0" borderId="21" xfId="0" applyFont="1" applyBorder="1" applyAlignment="1"/>
    <xf numFmtId="0" fontId="16" fillId="0" borderId="29" xfId="0" applyFont="1" applyBorder="1" applyAlignment="1"/>
    <xf numFmtId="3" fontId="16" fillId="0" borderId="62" xfId="0" applyNumberFormat="1" applyFont="1" applyBorder="1" applyAlignment="1"/>
    <xf numFmtId="0" fontId="0" fillId="0" borderId="21" xfId="0" applyFont="1" applyBorder="1" applyAlignment="1"/>
    <xf numFmtId="0" fontId="0" fillId="0" borderId="13" xfId="0" applyFont="1" applyBorder="1" applyAlignment="1"/>
    <xf numFmtId="0" fontId="0" fillId="0" borderId="6" xfId="0" applyFont="1" applyBorder="1" applyAlignment="1"/>
    <xf numFmtId="3" fontId="16" fillId="0" borderId="4" xfId="0" applyNumberFormat="1" applyFont="1" applyBorder="1" applyAlignment="1"/>
    <xf numFmtId="0" fontId="46" fillId="0" borderId="21" xfId="0" applyFont="1" applyBorder="1" applyAlignment="1">
      <alignment vertical="center"/>
    </xf>
    <xf numFmtId="0" fontId="46" fillId="0" borderId="13" xfId="0" applyFont="1" applyBorder="1" applyAlignment="1">
      <alignment vertical="center"/>
    </xf>
    <xf numFmtId="0" fontId="46" fillId="0" borderId="0" xfId="0" applyFont="1" applyAlignment="1"/>
    <xf numFmtId="0" fontId="0" fillId="0" borderId="15" xfId="0" applyFont="1" applyBorder="1" applyAlignment="1"/>
    <xf numFmtId="0" fontId="0" fillId="0" borderId="14" xfId="0" applyFont="1" applyBorder="1" applyAlignment="1"/>
    <xf numFmtId="0" fontId="0" fillId="0" borderId="8" xfId="0" applyFont="1" applyBorder="1" applyAlignment="1"/>
    <xf numFmtId="0" fontId="0" fillId="0" borderId="32" xfId="0" applyFont="1" applyBorder="1" applyAlignment="1"/>
    <xf numFmtId="3" fontId="16" fillId="0" borderId="50" xfId="0" applyNumberFormat="1" applyFont="1" applyBorder="1" applyAlignment="1"/>
    <xf numFmtId="3" fontId="16" fillId="0" borderId="22" xfId="0" applyNumberFormat="1" applyFont="1" applyBorder="1" applyAlignment="1"/>
    <xf numFmtId="0" fontId="0" fillId="0" borderId="26" xfId="0" applyFont="1" applyBorder="1" applyAlignment="1"/>
    <xf numFmtId="3" fontId="16" fillId="0" borderId="27" xfId="0" applyNumberFormat="1" applyFont="1" applyBorder="1" applyAlignment="1"/>
    <xf numFmtId="3" fontId="14" fillId="0" borderId="16" xfId="0" applyNumberFormat="1" applyFont="1" applyBorder="1" applyAlignment="1"/>
    <xf numFmtId="3" fontId="14" fillId="0" borderId="17" xfId="0" applyNumberFormat="1" applyFont="1" applyBorder="1" applyAlignment="1"/>
    <xf numFmtId="3" fontId="15" fillId="0" borderId="17" xfId="0" applyNumberFormat="1" applyFont="1" applyBorder="1" applyAlignment="1"/>
    <xf numFmtId="3" fontId="14" fillId="0" borderId="20" xfId="0" applyNumberFormat="1" applyFont="1" applyBorder="1" applyAlignment="1"/>
    <xf numFmtId="3" fontId="14" fillId="0" borderId="67" xfId="0" applyNumberFormat="1" applyFont="1" applyBorder="1" applyAlignment="1"/>
    <xf numFmtId="3" fontId="14" fillId="0" borderId="25" xfId="0" applyNumberFormat="1" applyFont="1" applyBorder="1" applyAlignment="1"/>
    <xf numFmtId="0" fontId="47" fillId="4" borderId="13" xfId="0" applyFont="1" applyFill="1" applyBorder="1" applyAlignment="1">
      <alignment vertical="center"/>
    </xf>
    <xf numFmtId="0" fontId="2" fillId="0" borderId="2" xfId="0" applyFont="1" applyBorder="1" applyAlignment="1"/>
    <xf numFmtId="0" fontId="3" fillId="0" borderId="13" xfId="0" applyFont="1" applyBorder="1" applyAlignment="1"/>
    <xf numFmtId="0" fontId="3" fillId="0" borderId="13" xfId="0" applyFont="1" applyFill="1" applyBorder="1" applyAlignment="1"/>
    <xf numFmtId="0" fontId="3" fillId="2" borderId="13" xfId="0" applyFont="1" applyFill="1" applyBorder="1" applyAlignment="1"/>
    <xf numFmtId="3" fontId="0" fillId="0" borderId="35" xfId="0" applyNumberFormat="1" applyFont="1" applyBorder="1" applyAlignment="1"/>
    <xf numFmtId="4" fontId="0" fillId="0" borderId="12" xfId="0" applyNumberFormat="1" applyBorder="1" applyAlignment="1"/>
    <xf numFmtId="3" fontId="0" fillId="0" borderId="24" xfId="0" applyNumberFormat="1" applyFont="1" applyBorder="1" applyAlignment="1"/>
    <xf numFmtId="4" fontId="0" fillId="0" borderId="3" xfId="0" applyNumberFormat="1" applyBorder="1" applyAlignment="1"/>
    <xf numFmtId="2" fontId="0" fillId="0" borderId="6" xfId="0" applyNumberFormat="1" applyFont="1" applyBorder="1" applyAlignment="1"/>
    <xf numFmtId="2" fontId="0" fillId="0" borderId="1" xfId="0" applyNumberFormat="1" applyBorder="1" applyAlignment="1"/>
    <xf numFmtId="2" fontId="0" fillId="0" borderId="21" xfId="0" applyNumberFormat="1" applyFont="1" applyBorder="1" applyAlignment="1"/>
    <xf numFmtId="2" fontId="0" fillId="0" borderId="4" xfId="0" applyNumberFormat="1" applyBorder="1" applyAlignment="1"/>
    <xf numFmtId="4" fontId="0" fillId="0" borderId="7" xfId="0" applyNumberFormat="1" applyFont="1" applyBorder="1" applyAlignment="1"/>
    <xf numFmtId="4" fontId="0" fillId="0" borderId="10" xfId="0" applyNumberFormat="1" applyFont="1" applyBorder="1" applyAlignment="1"/>
    <xf numFmtId="4" fontId="0" fillId="0" borderId="13" xfId="0" applyNumberFormat="1" applyBorder="1" applyAlignment="1"/>
    <xf numFmtId="4" fontId="16" fillId="0" borderId="13" xfId="0" applyNumberFormat="1" applyFont="1" applyBorder="1" applyAlignment="1">
      <alignment vertical="center" wrapText="1"/>
    </xf>
    <xf numFmtId="4" fontId="0" fillId="0" borderId="64" xfId="0" applyNumberFormat="1" applyBorder="1" applyAlignment="1"/>
    <xf numFmtId="2" fontId="0" fillId="0" borderId="13" xfId="0" applyNumberFormat="1" applyBorder="1" applyAlignment="1"/>
    <xf numFmtId="2" fontId="16" fillId="0" borderId="13" xfId="0" applyNumberFormat="1" applyFont="1" applyBorder="1" applyAlignment="1">
      <alignment vertical="center" wrapText="1"/>
    </xf>
    <xf numFmtId="2" fontId="0" fillId="0" borderId="64" xfId="0" applyNumberFormat="1" applyBorder="1" applyAlignment="1"/>
    <xf numFmtId="4" fontId="0" fillId="0" borderId="35" xfId="0" applyNumberFormat="1" applyBorder="1" applyAlignment="1"/>
    <xf numFmtId="4" fontId="0" fillId="0" borderId="24" xfId="0" applyNumberFormat="1" applyBorder="1" applyAlignment="1"/>
    <xf numFmtId="4" fontId="0" fillId="0" borderId="6" xfId="0" applyNumberFormat="1" applyFont="1" applyBorder="1" applyAlignment="1"/>
    <xf numFmtId="4" fontId="0" fillId="0" borderId="4" xfId="0" applyNumberFormat="1" applyBorder="1" applyAlignment="1"/>
    <xf numFmtId="4" fontId="0" fillId="0" borderId="21" xfId="0" applyNumberFormat="1" applyFont="1" applyBorder="1" applyAlignment="1"/>
    <xf numFmtId="4" fontId="0" fillId="0" borderId="1" xfId="0" applyNumberFormat="1" applyBorder="1" applyAlignment="1"/>
    <xf numFmtId="4" fontId="0" fillId="2" borderId="35" xfId="0" applyNumberFormat="1" applyFill="1" applyBorder="1" applyAlignment="1"/>
    <xf numFmtId="4" fontId="0" fillId="2" borderId="3" xfId="0" applyNumberFormat="1" applyFill="1" applyBorder="1" applyAlignment="1"/>
    <xf numFmtId="4" fontId="0" fillId="2" borderId="24" xfId="0" applyNumberFormat="1" applyFill="1" applyBorder="1" applyAlignment="1"/>
    <xf numFmtId="4" fontId="0" fillId="2" borderId="12" xfId="0" applyNumberFormat="1" applyFill="1" applyBorder="1" applyAlignment="1"/>
    <xf numFmtId="2" fontId="0" fillId="2" borderId="6" xfId="0" applyNumberFormat="1" applyFont="1" applyFill="1" applyBorder="1" applyAlignment="1"/>
    <xf numFmtId="2" fontId="0" fillId="2" borderId="4" xfId="0" applyNumberFormat="1" applyFill="1" applyBorder="1" applyAlignment="1"/>
    <xf numFmtId="2" fontId="0" fillId="2" borderId="21" xfId="0" applyNumberFormat="1" applyFont="1" applyFill="1" applyBorder="1" applyAlignment="1"/>
    <xf numFmtId="2" fontId="0" fillId="2" borderId="1" xfId="0" applyNumberFormat="1" applyFill="1" applyBorder="1" applyAlignment="1"/>
    <xf numFmtId="4" fontId="0" fillId="2" borderId="6" xfId="0" applyNumberFormat="1" applyFont="1" applyFill="1" applyBorder="1" applyAlignment="1"/>
    <xf numFmtId="4" fontId="0" fillId="2" borderId="4" xfId="0" applyNumberFormat="1" applyFill="1" applyBorder="1" applyAlignment="1"/>
    <xf numFmtId="4" fontId="0" fillId="2" borderId="21" xfId="0" applyNumberFormat="1" applyFont="1" applyFill="1" applyBorder="1" applyAlignment="1"/>
    <xf numFmtId="4" fontId="0" fillId="2" borderId="1" xfId="0" applyNumberFormat="1" applyFill="1" applyBorder="1" applyAlignment="1"/>
    <xf numFmtId="4" fontId="14" fillId="0" borderId="7" xfId="0" applyNumberFormat="1" applyFont="1" applyBorder="1" applyAlignment="1"/>
    <xf numFmtId="4" fontId="14" fillId="0" borderId="10" xfId="0" applyNumberFormat="1" applyFont="1" applyBorder="1" applyAlignment="1"/>
    <xf numFmtId="2" fontId="0" fillId="0" borderId="51" xfId="0" applyNumberFormat="1" applyBorder="1" applyAlignment="1">
      <alignment horizontal="right"/>
    </xf>
    <xf numFmtId="2" fontId="0" fillId="0" borderId="18" xfId="0" applyNumberFormat="1" applyBorder="1" applyAlignment="1">
      <alignment horizontal="right"/>
    </xf>
    <xf numFmtId="2" fontId="0" fillId="0" borderId="1" xfId="0" applyNumberFormat="1" applyBorder="1" applyAlignment="1">
      <alignment horizontal="right"/>
    </xf>
    <xf numFmtId="2" fontId="0" fillId="0" borderId="6" xfId="0" applyNumberFormat="1" applyBorder="1" applyAlignment="1">
      <alignment horizontal="right"/>
    </xf>
    <xf numFmtId="2" fontId="0" fillId="0" borderId="13" xfId="0" applyNumberFormat="1" applyBorder="1" applyAlignment="1">
      <alignment horizontal="right"/>
    </xf>
    <xf numFmtId="2" fontId="16" fillId="0" borderId="13" xfId="0" applyNumberFormat="1" applyFont="1" applyBorder="1" applyAlignment="1">
      <alignment horizontal="right"/>
    </xf>
    <xf numFmtId="2" fontId="0" fillId="0" borderId="64" xfId="0" applyNumberFormat="1" applyBorder="1" applyAlignment="1">
      <alignment horizontal="right"/>
    </xf>
    <xf numFmtId="2" fontId="0" fillId="0" borderId="64" xfId="0" applyNumberFormat="1" applyFill="1" applyBorder="1" applyAlignment="1">
      <alignment horizontal="right"/>
    </xf>
    <xf numFmtId="2" fontId="0" fillId="0" borderId="24" xfId="0" applyNumberFormat="1" applyBorder="1" applyAlignment="1">
      <alignment horizontal="right"/>
    </xf>
    <xf numFmtId="2" fontId="0" fillId="0" borderId="21" xfId="0" applyNumberFormat="1" applyBorder="1" applyAlignment="1">
      <alignment horizontal="right"/>
    </xf>
    <xf numFmtId="2" fontId="16" fillId="0" borderId="1" xfId="0" applyNumberFormat="1" applyFont="1" applyBorder="1" applyAlignment="1">
      <alignment horizontal="right"/>
    </xf>
    <xf numFmtId="2" fontId="0" fillId="2" borderId="51" xfId="0" applyNumberFormat="1" applyFill="1" applyBorder="1" applyAlignment="1">
      <alignment horizontal="right"/>
    </xf>
    <xf numFmtId="2" fontId="0" fillId="2" borderId="24" xfId="0" applyNumberFormat="1" applyFill="1" applyBorder="1" applyAlignment="1">
      <alignment horizontal="right"/>
    </xf>
    <xf numFmtId="2" fontId="0" fillId="2" borderId="12" xfId="0" applyNumberFormat="1" applyFill="1" applyBorder="1" applyAlignment="1">
      <alignment horizontal="right"/>
    </xf>
    <xf numFmtId="2" fontId="16" fillId="2" borderId="12" xfId="0" applyNumberFormat="1" applyFont="1" applyFill="1" applyBorder="1" applyAlignment="1">
      <alignment horizontal="right"/>
    </xf>
    <xf numFmtId="2" fontId="0" fillId="2" borderId="18" xfId="0" applyNumberFormat="1" applyFill="1" applyBorder="1" applyAlignment="1">
      <alignment horizontal="right"/>
    </xf>
    <xf numFmtId="2" fontId="0" fillId="2" borderId="21" xfId="0" applyNumberFormat="1" applyFill="1" applyBorder="1" applyAlignment="1">
      <alignment horizontal="right"/>
    </xf>
    <xf numFmtId="2" fontId="0" fillId="2" borderId="1" xfId="0" applyNumberFormat="1" applyFill="1" applyBorder="1" applyAlignment="1">
      <alignment horizontal="right"/>
    </xf>
    <xf numFmtId="2" fontId="16" fillId="2" borderId="1" xfId="0" applyNumberFormat="1" applyFont="1" applyFill="1" applyBorder="1" applyAlignment="1">
      <alignment horizontal="right"/>
    </xf>
    <xf numFmtId="2" fontId="16" fillId="0" borderId="24" xfId="0" applyNumberFormat="1" applyFont="1" applyBorder="1" applyAlignment="1">
      <alignment horizontal="right"/>
    </xf>
    <xf numFmtId="2" fontId="16" fillId="0" borderId="21" xfId="0" applyNumberFormat="1" applyFont="1" applyBorder="1" applyAlignment="1">
      <alignment horizontal="right"/>
    </xf>
    <xf numFmtId="4" fontId="14" fillId="0" borderId="48" xfId="0" applyNumberFormat="1" applyFont="1" applyBorder="1" applyAlignment="1">
      <alignment horizontal="right"/>
    </xf>
    <xf numFmtId="4" fontId="14" fillId="0" borderId="10" xfId="0" applyNumberFormat="1" applyFont="1" applyBorder="1" applyAlignment="1">
      <alignment horizontal="right"/>
    </xf>
    <xf numFmtId="4" fontId="14" fillId="0" borderId="7" xfId="0" applyNumberFormat="1" applyFont="1" applyBorder="1" applyAlignment="1">
      <alignment horizontal="right"/>
    </xf>
    <xf numFmtId="4" fontId="0" fillId="0" borderId="13" xfId="0" applyNumberFormat="1" applyFont="1" applyBorder="1" applyAlignment="1"/>
    <xf numFmtId="4" fontId="0" fillId="0" borderId="9" xfId="0" applyNumberFormat="1" applyBorder="1" applyAlignment="1"/>
    <xf numFmtId="4" fontId="0" fillId="0" borderId="7" xfId="0" applyNumberFormat="1" applyBorder="1" applyAlignment="1"/>
    <xf numFmtId="4" fontId="0" fillId="0" borderId="10" xfId="0" applyNumberFormat="1" applyBorder="1" applyAlignment="1"/>
    <xf numFmtId="169" fontId="0" fillId="0" borderId="13" xfId="0" applyNumberFormat="1" applyFont="1" applyBorder="1" applyAlignment="1"/>
    <xf numFmtId="3" fontId="0" fillId="0" borderId="15" xfId="0" applyNumberFormat="1" applyBorder="1" applyAlignment="1"/>
    <xf numFmtId="4" fontId="0" fillId="0" borderId="23" xfId="0" applyNumberFormat="1" applyBorder="1" applyAlignment="1"/>
    <xf numFmtId="4" fontId="16" fillId="0" borderId="62" xfId="0" applyNumberFormat="1" applyFont="1" applyBorder="1" applyAlignment="1"/>
    <xf numFmtId="3" fontId="0" fillId="0" borderId="29" xfId="0" applyNumberFormat="1" applyBorder="1" applyAlignment="1"/>
    <xf numFmtId="4" fontId="16" fillId="0" borderId="4" xfId="0" applyNumberFormat="1" applyFont="1" applyBorder="1" applyAlignment="1"/>
    <xf numFmtId="3" fontId="0" fillId="0" borderId="24" xfId="0" applyNumberFormat="1" applyBorder="1" applyAlignment="1"/>
    <xf numFmtId="3" fontId="0" fillId="0" borderId="35" xfId="0" applyNumberFormat="1" applyBorder="1" applyAlignment="1"/>
    <xf numFmtId="0" fontId="35" fillId="2" borderId="24" xfId="0" applyFont="1" applyFill="1" applyBorder="1" applyAlignment="1">
      <alignment vertical="center"/>
    </xf>
    <xf numFmtId="0" fontId="35" fillId="2" borderId="3" xfId="0" applyFont="1" applyFill="1" applyBorder="1" applyAlignment="1">
      <alignment vertical="center"/>
    </xf>
    <xf numFmtId="0" fontId="35" fillId="2" borderId="12" xfId="0" applyFont="1" applyFill="1" applyBorder="1" applyAlignment="1">
      <alignment vertical="center"/>
    </xf>
    <xf numFmtId="0" fontId="35" fillId="2" borderId="35" xfId="0" applyFont="1" applyFill="1" applyBorder="1" applyAlignment="1">
      <alignment vertical="center"/>
    </xf>
    <xf numFmtId="2" fontId="35" fillId="2" borderId="21" xfId="0" applyNumberFormat="1" applyFont="1" applyFill="1" applyBorder="1" applyAlignment="1">
      <alignment vertical="center"/>
    </xf>
    <xf numFmtId="2" fontId="35" fillId="2" borderId="4" xfId="0" applyNumberFormat="1" applyFont="1" applyFill="1" applyBorder="1" applyAlignment="1">
      <alignment vertical="center"/>
    </xf>
    <xf numFmtId="2" fontId="0" fillId="2" borderId="1" xfId="0" applyNumberFormat="1" applyFont="1" applyFill="1" applyBorder="1" applyAlignment="1">
      <alignment vertical="center"/>
    </xf>
    <xf numFmtId="2" fontId="35" fillId="2" borderId="6" xfId="0" applyNumberFormat="1" applyFont="1" applyFill="1" applyBorder="1" applyAlignment="1">
      <alignment vertical="center"/>
    </xf>
    <xf numFmtId="2" fontId="35" fillId="2" borderId="1" xfId="0" applyNumberFormat="1" applyFont="1" applyFill="1" applyBorder="1" applyAlignment="1">
      <alignment vertical="center"/>
    </xf>
    <xf numFmtId="3" fontId="0" fillId="2" borderId="24" xfId="0" applyNumberFormat="1" applyFill="1" applyBorder="1" applyAlignment="1"/>
    <xf numFmtId="3" fontId="0" fillId="2" borderId="35" xfId="0" applyNumberFormat="1" applyFill="1" applyBorder="1" applyAlignment="1"/>
    <xf numFmtId="4" fontId="16" fillId="2" borderId="4" xfId="0" applyNumberFormat="1" applyFont="1" applyFill="1" applyBorder="1" applyAlignment="1"/>
    <xf numFmtId="0" fontId="0" fillId="0" borderId="13" xfId="0" applyBorder="1" applyAlignment="1"/>
    <xf numFmtId="170" fontId="0" fillId="0" borderId="13" xfId="0" applyNumberFormat="1" applyFont="1" applyBorder="1" applyAlignment="1"/>
    <xf numFmtId="170" fontId="0" fillId="0" borderId="1" xfId="0" applyNumberFormat="1" applyFont="1" applyBorder="1" applyAlignment="1"/>
    <xf numFmtId="4" fontId="16" fillId="0" borderId="29" xfId="0" applyNumberFormat="1" applyFont="1" applyBorder="1" applyAlignment="1"/>
    <xf numFmtId="3" fontId="16" fillId="0" borderId="15" xfId="0" applyNumberFormat="1" applyFont="1" applyBorder="1" applyAlignment="1"/>
    <xf numFmtId="4" fontId="16" fillId="0" borderId="23" xfId="0" applyNumberFormat="1" applyFont="1" applyBorder="1" applyAlignment="1"/>
    <xf numFmtId="4" fontId="16" fillId="0" borderId="1" xfId="0" applyNumberFormat="1" applyFont="1" applyBorder="1" applyAlignment="1"/>
    <xf numFmtId="4" fontId="16" fillId="0" borderId="21" xfId="0" applyNumberFormat="1" applyFont="1" applyBorder="1" applyAlignment="1"/>
    <xf numFmtId="4" fontId="16" fillId="0" borderId="3" xfId="0" applyNumberFormat="1" applyFont="1" applyBorder="1" applyAlignment="1"/>
    <xf numFmtId="3" fontId="16" fillId="0" borderId="24" xfId="0" applyNumberFormat="1" applyFont="1" applyBorder="1" applyAlignment="1"/>
    <xf numFmtId="4" fontId="16" fillId="0" borderId="12" xfId="0" applyNumberFormat="1" applyFont="1" applyBorder="1" applyAlignment="1"/>
    <xf numFmtId="169" fontId="0" fillId="0" borderId="6" xfId="0" applyNumberFormat="1" applyFont="1" applyBorder="1" applyAlignment="1"/>
    <xf numFmtId="169" fontId="0" fillId="0" borderId="21" xfId="0" applyNumberFormat="1" applyFont="1" applyBorder="1" applyAlignment="1"/>
    <xf numFmtId="2" fontId="35" fillId="2" borderId="24" xfId="0" applyNumberFormat="1" applyFont="1" applyFill="1" applyBorder="1" applyAlignment="1">
      <alignment vertical="center"/>
    </xf>
    <xf numFmtId="2" fontId="35" fillId="2" borderId="3" xfId="0" applyNumberFormat="1" applyFont="1" applyFill="1" applyBorder="1" applyAlignment="1">
      <alignment vertical="center"/>
    </xf>
    <xf numFmtId="2" fontId="35" fillId="2" borderId="12" xfId="0" applyNumberFormat="1" applyFont="1" applyFill="1" applyBorder="1" applyAlignment="1">
      <alignment vertical="center"/>
    </xf>
    <xf numFmtId="2" fontId="35" fillId="2" borderId="35" xfId="0" applyNumberFormat="1" applyFont="1" applyFill="1" applyBorder="1" applyAlignment="1">
      <alignment vertical="center"/>
    </xf>
    <xf numFmtId="4" fontId="0" fillId="0" borderId="21" xfId="0" applyNumberFormat="1" applyBorder="1" applyAlignment="1"/>
    <xf numFmtId="4" fontId="0" fillId="2" borderId="21" xfId="0" applyNumberFormat="1" applyFill="1" applyBorder="1" applyAlignment="1"/>
    <xf numFmtId="3" fontId="0" fillId="0" borderId="14" xfId="0" applyNumberFormat="1" applyFont="1" applyBorder="1" applyAlignment="1"/>
    <xf numFmtId="4" fontId="0" fillId="0" borderId="14" xfId="0" applyNumberFormat="1" applyBorder="1" applyAlignment="1"/>
    <xf numFmtId="2" fontId="0" fillId="0" borderId="14" xfId="0" applyNumberFormat="1" applyFont="1" applyBorder="1" applyAlignment="1"/>
    <xf numFmtId="2" fontId="0" fillId="0" borderId="23" xfId="0" applyNumberFormat="1" applyFont="1" applyBorder="1" applyAlignment="1"/>
    <xf numFmtId="0" fontId="14" fillId="0" borderId="82" xfId="0" applyFont="1" applyBorder="1" applyAlignment="1">
      <alignment horizontal="center" vertical="center"/>
    </xf>
    <xf numFmtId="0" fontId="14" fillId="0" borderId="83" xfId="0" applyFont="1" applyBorder="1" applyAlignment="1">
      <alignment horizontal="center" vertical="center"/>
    </xf>
    <xf numFmtId="0" fontId="14" fillId="0" borderId="82" xfId="0" applyFont="1" applyBorder="1" applyAlignment="1">
      <alignment horizontal="center"/>
    </xf>
    <xf numFmtId="0" fontId="14" fillId="0" borderId="83" xfId="0" applyFont="1" applyBorder="1" applyAlignment="1">
      <alignment horizontal="center"/>
    </xf>
    <xf numFmtId="0" fontId="14" fillId="0" borderId="84" xfId="0" applyFont="1" applyBorder="1" applyAlignment="1">
      <alignment horizontal="center"/>
    </xf>
    <xf numFmtId="3" fontId="0" fillId="0" borderId="14" xfId="0" applyNumberFormat="1" applyFont="1" applyBorder="1" applyAlignment="1">
      <alignment horizontal="right"/>
    </xf>
    <xf numFmtId="4" fontId="0" fillId="0" borderId="12" xfId="0" applyNumberFormat="1" applyFont="1" applyBorder="1" applyAlignment="1">
      <alignment horizontal="right"/>
    </xf>
    <xf numFmtId="4" fontId="0" fillId="0" borderId="35" xfId="0" applyNumberFormat="1" applyFont="1" applyBorder="1" applyAlignment="1">
      <alignment horizontal="right"/>
    </xf>
    <xf numFmtId="4" fontId="0" fillId="0" borderId="14" xfId="0" applyNumberFormat="1" applyFont="1" applyBorder="1" applyAlignment="1">
      <alignment horizontal="right"/>
    </xf>
    <xf numFmtId="4" fontId="0" fillId="0" borderId="23" xfId="0" applyNumberFormat="1" applyFont="1" applyBorder="1" applyAlignment="1">
      <alignment horizontal="right"/>
    </xf>
    <xf numFmtId="4" fontId="0" fillId="0" borderId="5" xfId="0" applyNumberFormat="1" applyFont="1" applyBorder="1" applyAlignment="1">
      <alignment horizontal="right"/>
    </xf>
    <xf numFmtId="3" fontId="0" fillId="0" borderId="9" xfId="0" applyNumberFormat="1" applyFont="1" applyBorder="1" applyAlignment="1">
      <alignment horizontal="right"/>
    </xf>
    <xf numFmtId="3" fontId="0" fillId="0" borderId="2" xfId="0" applyNumberFormat="1" applyFont="1" applyBorder="1" applyAlignment="1">
      <alignment horizontal="right"/>
    </xf>
    <xf numFmtId="3" fontId="0" fillId="0" borderId="11" xfId="0" applyNumberFormat="1" applyFont="1" applyBorder="1" applyAlignment="1">
      <alignment horizontal="right"/>
    </xf>
    <xf numFmtId="165" fontId="12" fillId="0" borderId="13" xfId="1" applyNumberFormat="1" applyFont="1" applyBorder="1" applyAlignment="1">
      <alignment horizontal="right"/>
    </xf>
    <xf numFmtId="3" fontId="0" fillId="0" borderId="42" xfId="0" applyNumberFormat="1" applyFont="1" applyBorder="1" applyAlignment="1">
      <alignment horizontal="right"/>
    </xf>
    <xf numFmtId="3" fontId="0" fillId="3" borderId="11" xfId="0" applyNumberFormat="1" applyFont="1" applyFill="1" applyBorder="1" applyAlignment="1">
      <alignment horizontal="right"/>
    </xf>
    <xf numFmtId="4" fontId="0" fillId="3" borderId="11" xfId="0" applyNumberFormat="1" applyFont="1" applyFill="1" applyBorder="1" applyAlignment="1">
      <alignment horizontal="right"/>
    </xf>
    <xf numFmtId="3" fontId="0" fillId="0" borderId="24" xfId="0" applyNumberFormat="1" applyFont="1" applyFill="1" applyBorder="1" applyAlignment="1">
      <alignment horizontal="right"/>
    </xf>
    <xf numFmtId="4" fontId="0" fillId="0" borderId="11" xfId="0" applyNumberFormat="1" applyFont="1" applyFill="1" applyBorder="1" applyAlignment="1">
      <alignment horizontal="right"/>
    </xf>
    <xf numFmtId="4" fontId="0" fillId="3" borderId="23" xfId="0" applyNumberFormat="1" applyFont="1" applyFill="1" applyBorder="1" applyAlignment="1">
      <alignment horizontal="right"/>
    </xf>
    <xf numFmtId="4" fontId="0" fillId="3" borderId="13" xfId="0" applyNumberFormat="1" applyFont="1" applyFill="1" applyBorder="1" applyAlignment="1">
      <alignment horizontal="right"/>
    </xf>
    <xf numFmtId="4" fontId="0" fillId="0" borderId="21" xfId="0" applyNumberFormat="1" applyFont="1" applyFill="1" applyBorder="1" applyAlignment="1">
      <alignment horizontal="right"/>
    </xf>
    <xf numFmtId="4" fontId="0" fillId="0" borderId="13" xfId="0" applyNumberFormat="1" applyFont="1" applyFill="1" applyBorder="1" applyAlignment="1">
      <alignment horizontal="right"/>
    </xf>
    <xf numFmtId="4" fontId="0" fillId="3" borderId="1" xfId="0" applyNumberFormat="1" applyFont="1" applyFill="1" applyBorder="1" applyAlignment="1">
      <alignment horizontal="right"/>
    </xf>
    <xf numFmtId="3" fontId="0" fillId="3" borderId="2" xfId="0" applyNumberFormat="1" applyFont="1" applyFill="1" applyBorder="1" applyAlignment="1">
      <alignment horizontal="right"/>
    </xf>
    <xf numFmtId="3" fontId="0" fillId="3" borderId="7" xfId="0" applyNumberFormat="1" applyFont="1" applyFill="1" applyBorder="1" applyAlignment="1">
      <alignment horizontal="right"/>
    </xf>
    <xf numFmtId="3" fontId="0" fillId="3" borderId="10" xfId="0" applyNumberFormat="1" applyFont="1" applyFill="1" applyBorder="1" applyAlignment="1">
      <alignment horizontal="right"/>
    </xf>
    <xf numFmtId="3" fontId="0" fillId="0" borderId="5" xfId="0" applyNumberFormat="1" applyFont="1" applyBorder="1" applyAlignment="1">
      <alignment horizontal="right"/>
    </xf>
    <xf numFmtId="173" fontId="0" fillId="0" borderId="13" xfId="0" applyNumberFormat="1" applyFont="1" applyBorder="1" applyAlignment="1">
      <alignment horizontal="right"/>
    </xf>
    <xf numFmtId="2" fontId="0" fillId="0" borderId="11" xfId="0" applyNumberFormat="1" applyFont="1" applyBorder="1" applyAlignment="1">
      <alignment horizontal="right"/>
    </xf>
    <xf numFmtId="0" fontId="0" fillId="0" borderId="12" xfId="0" applyFont="1" applyBorder="1" applyAlignment="1">
      <alignment horizontal="right"/>
    </xf>
    <xf numFmtId="3" fontId="0" fillId="0" borderId="10" xfId="0" applyNumberFormat="1" applyFont="1" applyBorder="1" applyAlignment="1">
      <alignment horizontal="right"/>
    </xf>
    <xf numFmtId="4" fontId="16" fillId="0" borderId="14" xfId="0" applyNumberFormat="1" applyFont="1" applyBorder="1" applyAlignment="1">
      <alignment horizontal="right"/>
    </xf>
    <xf numFmtId="4" fontId="0" fillId="2" borderId="11" xfId="0" applyNumberFormat="1" applyFont="1" applyFill="1" applyBorder="1" applyAlignment="1">
      <alignment horizontal="right"/>
    </xf>
    <xf numFmtId="2" fontId="0" fillId="2" borderId="13" xfId="0" applyNumberFormat="1" applyFont="1" applyFill="1" applyBorder="1" applyAlignment="1">
      <alignment horizontal="right"/>
    </xf>
    <xf numFmtId="4" fontId="0" fillId="0" borderId="22" xfId="0" applyNumberFormat="1" applyFont="1" applyBorder="1" applyAlignment="1">
      <alignment horizontal="right"/>
    </xf>
    <xf numFmtId="169" fontId="14" fillId="0" borderId="21" xfId="0" applyNumberFormat="1" applyFont="1" applyBorder="1" applyAlignment="1">
      <alignment horizontal="right"/>
    </xf>
    <xf numFmtId="0" fontId="0" fillId="0" borderId="31" xfId="0" applyFont="1" applyBorder="1" applyAlignment="1">
      <alignment horizontal="left" vertical="center"/>
    </xf>
    <xf numFmtId="3" fontId="0" fillId="0" borderId="13" xfId="0" applyNumberFormat="1" applyFill="1" applyBorder="1" applyAlignment="1"/>
    <xf numFmtId="3" fontId="16" fillId="2" borderId="14" xfId="0" applyNumberFormat="1" applyFont="1" applyFill="1" applyBorder="1" applyAlignment="1">
      <alignment horizontal="right"/>
    </xf>
    <xf numFmtId="3" fontId="16" fillId="2" borderId="62" xfId="0" applyNumberFormat="1" applyFont="1" applyFill="1" applyBorder="1" applyAlignment="1">
      <alignment horizontal="right"/>
    </xf>
    <xf numFmtId="0" fontId="16" fillId="2" borderId="62" xfId="0" applyFont="1" applyFill="1" applyBorder="1" applyAlignment="1">
      <alignment horizontal="right"/>
    </xf>
    <xf numFmtId="0" fontId="16" fillId="2" borderId="23" xfId="0" applyFont="1" applyFill="1" applyBorder="1" applyAlignment="1">
      <alignment horizontal="right"/>
    </xf>
    <xf numFmtId="3" fontId="16" fillId="2" borderId="1" xfId="0" applyNumberFormat="1" applyFont="1" applyFill="1" applyBorder="1" applyAlignment="1">
      <alignment horizontal="right"/>
    </xf>
    <xf numFmtId="3" fontId="0" fillId="2" borderId="1" xfId="0" applyNumberFormat="1" applyFill="1" applyBorder="1" applyAlignment="1">
      <alignment horizontal="right"/>
    </xf>
    <xf numFmtId="0" fontId="0" fillId="0" borderId="13" xfId="0" applyBorder="1" applyAlignment="1">
      <alignment horizontal="right"/>
    </xf>
    <xf numFmtId="0" fontId="0" fillId="0" borderId="1" xfId="0" applyBorder="1" applyAlignment="1">
      <alignment horizontal="right"/>
    </xf>
    <xf numFmtId="3" fontId="0" fillId="0" borderId="32" xfId="0" applyNumberFormat="1" applyBorder="1" applyAlignment="1">
      <alignment horizontal="right"/>
    </xf>
    <xf numFmtId="3" fontId="0" fillId="0" borderId="11" xfId="0" applyNumberFormat="1" applyBorder="1" applyAlignment="1">
      <alignment horizontal="right"/>
    </xf>
    <xf numFmtId="3" fontId="14" fillId="0" borderId="17" xfId="0" applyNumberFormat="1" applyFont="1" applyBorder="1" applyAlignment="1">
      <alignment horizontal="right"/>
    </xf>
    <xf numFmtId="3" fontId="14" fillId="0" borderId="20" xfId="0" applyNumberFormat="1" applyFont="1" applyBorder="1" applyAlignment="1">
      <alignment horizontal="right"/>
    </xf>
    <xf numFmtId="3" fontId="0" fillId="0" borderId="22" xfId="0" applyNumberFormat="1" applyBorder="1" applyAlignment="1">
      <alignment horizontal="right"/>
    </xf>
    <xf numFmtId="3" fontId="0" fillId="0" borderId="13" xfId="0" applyNumberFormat="1" applyBorder="1" applyAlignment="1"/>
    <xf numFmtId="3" fontId="0" fillId="2" borderId="13" xfId="0" applyNumberFormat="1" applyFill="1" applyBorder="1" applyAlignment="1">
      <alignment horizontal="right"/>
    </xf>
    <xf numFmtId="3" fontId="0" fillId="0" borderId="3" xfId="0" applyNumberFormat="1" applyBorder="1" applyAlignment="1">
      <alignment horizontal="right"/>
    </xf>
    <xf numFmtId="0" fontId="0" fillId="0" borderId="3" xfId="0" applyBorder="1" applyAlignment="1">
      <alignment horizontal="right"/>
    </xf>
    <xf numFmtId="0" fontId="0" fillId="0" borderId="12" xfId="0" applyBorder="1" applyAlignment="1">
      <alignment horizontal="right"/>
    </xf>
    <xf numFmtId="3" fontId="0" fillId="0" borderId="13" xfId="0" applyNumberFormat="1" applyBorder="1" applyAlignment="1">
      <alignment horizontal="right"/>
    </xf>
    <xf numFmtId="3" fontId="0" fillId="0" borderId="1" xfId="0" applyNumberFormat="1" applyBorder="1" applyAlignment="1">
      <alignment horizontal="right"/>
    </xf>
    <xf numFmtId="3" fontId="0" fillId="0" borderId="4" xfId="0" applyNumberFormat="1" applyBorder="1" applyAlignment="1">
      <alignment horizontal="right"/>
    </xf>
    <xf numFmtId="0" fontId="0" fillId="0" borderId="4" xfId="0" applyBorder="1" applyAlignment="1">
      <alignment horizontal="right"/>
    </xf>
    <xf numFmtId="3" fontId="0" fillId="0" borderId="13" xfId="0" applyNumberFormat="1" applyFill="1" applyBorder="1" applyAlignment="1">
      <alignment horizontal="right"/>
    </xf>
    <xf numFmtId="3" fontId="16" fillId="2" borderId="13" xfId="0" applyNumberFormat="1" applyFont="1" applyFill="1" applyBorder="1" applyAlignment="1">
      <alignment horizontal="right"/>
    </xf>
    <xf numFmtId="3" fontId="0" fillId="0" borderId="4" xfId="0" applyNumberFormat="1" applyFill="1" applyBorder="1" applyAlignment="1">
      <alignment horizontal="right"/>
    </xf>
    <xf numFmtId="0" fontId="0" fillId="0" borderId="4" xfId="0" applyFill="1" applyBorder="1" applyAlignment="1">
      <alignment horizontal="right"/>
    </xf>
    <xf numFmtId="0" fontId="0" fillId="0" borderId="1" xfId="0" applyFill="1" applyBorder="1" applyAlignment="1">
      <alignment horizontal="right"/>
    </xf>
    <xf numFmtId="3" fontId="0" fillId="0" borderId="12" xfId="0" applyNumberFormat="1" applyBorder="1" applyAlignment="1">
      <alignment horizontal="right"/>
    </xf>
    <xf numFmtId="3" fontId="0" fillId="0" borderId="1" xfId="0" applyNumberFormat="1" applyFill="1" applyBorder="1" applyAlignment="1">
      <alignment horizontal="right"/>
    </xf>
    <xf numFmtId="3" fontId="0" fillId="0" borderId="6" xfId="0" applyNumberFormat="1" applyBorder="1" applyAlignment="1"/>
    <xf numFmtId="3" fontId="0" fillId="0" borderId="1" xfId="0" applyNumberFormat="1" applyBorder="1" applyAlignment="1"/>
    <xf numFmtId="3" fontId="16" fillId="2" borderId="6" xfId="0" applyNumberFormat="1" applyFont="1" applyFill="1" applyBorder="1" applyAlignment="1"/>
    <xf numFmtId="3" fontId="16" fillId="2" borderId="13" xfId="0" applyNumberFormat="1" applyFont="1" applyFill="1" applyBorder="1" applyAlignment="1"/>
    <xf numFmtId="3" fontId="16" fillId="2" borderId="1" xfId="0" applyNumberFormat="1" applyFont="1" applyFill="1" applyBorder="1" applyAlignment="1"/>
    <xf numFmtId="3" fontId="0" fillId="0" borderId="6" xfId="0" applyNumberFormat="1" applyFill="1" applyBorder="1" applyAlignment="1"/>
    <xf numFmtId="3" fontId="0" fillId="0" borderId="1" xfId="0" applyNumberFormat="1" applyFill="1" applyBorder="1" applyAlignment="1"/>
    <xf numFmtId="0" fontId="0" fillId="5" borderId="0" xfId="0" applyFill="1"/>
    <xf numFmtId="0" fontId="0" fillId="0" borderId="30" xfId="0" applyBorder="1"/>
    <xf numFmtId="0" fontId="16" fillId="0" borderId="11" xfId="0" applyFont="1" applyBorder="1" applyAlignment="1">
      <alignment horizontal="right" vertical="top"/>
    </xf>
    <xf numFmtId="0" fontId="16" fillId="0" borderId="12" xfId="0" applyFont="1" applyBorder="1" applyAlignment="1">
      <alignment horizontal="right" vertical="top"/>
    </xf>
    <xf numFmtId="0" fontId="16" fillId="0" borderId="33" xfId="0" applyFont="1" applyBorder="1"/>
    <xf numFmtId="0" fontId="16" fillId="0" borderId="13" xfId="0" applyFont="1" applyBorder="1" applyAlignment="1">
      <alignment horizontal="right" vertical="top"/>
    </xf>
    <xf numFmtId="0" fontId="16" fillId="0" borderId="1" xfId="0" applyFont="1" applyBorder="1" applyAlignment="1">
      <alignment horizontal="right" vertical="top"/>
    </xf>
    <xf numFmtId="0" fontId="16" fillId="0" borderId="33" xfId="0" applyFont="1" applyBorder="1"/>
    <xf numFmtId="0" fontId="16" fillId="0" borderId="13" xfId="0" applyFont="1" applyBorder="1"/>
    <xf numFmtId="4" fontId="0" fillId="2" borderId="50" xfId="0" applyNumberFormat="1" applyFill="1" applyBorder="1"/>
    <xf numFmtId="0" fontId="16" fillId="0" borderId="1" xfId="0" applyFont="1" applyBorder="1"/>
    <xf numFmtId="0" fontId="16" fillId="0" borderId="1" xfId="0" applyFont="1" applyBorder="1" applyAlignment="1">
      <alignment horizontal="right"/>
    </xf>
    <xf numFmtId="0" fontId="16" fillId="0" borderId="13" xfId="0" applyFont="1" applyBorder="1" applyAlignment="1">
      <alignment horizontal="right"/>
    </xf>
    <xf numFmtId="4" fontId="0" fillId="2" borderId="1" xfId="0" applyNumberFormat="1" applyFill="1" applyBorder="1"/>
    <xf numFmtId="0" fontId="16" fillId="0" borderId="33" xfId="0" applyFont="1" applyBorder="1"/>
    <xf numFmtId="0" fontId="0" fillId="0" borderId="0" xfId="0"/>
    <xf numFmtId="4" fontId="0" fillId="0" borderId="12" xfId="0" applyNumberFormat="1" applyBorder="1"/>
    <xf numFmtId="4" fontId="0" fillId="0" borderId="11" xfId="0" applyNumberFormat="1" applyBorder="1"/>
    <xf numFmtId="4" fontId="0" fillId="0" borderId="13" xfId="0" applyNumberFormat="1" applyBorder="1"/>
    <xf numFmtId="4" fontId="0" fillId="0" borderId="1" xfId="0" applyNumberFormat="1" applyBorder="1"/>
    <xf numFmtId="4" fontId="0" fillId="0" borderId="14" xfId="0" applyNumberFormat="1" applyBorder="1"/>
    <xf numFmtId="4" fontId="0" fillId="0" borderId="23" xfId="0" applyNumberFormat="1" applyBorder="1"/>
    <xf numFmtId="4" fontId="0" fillId="0" borderId="3" xfId="0" applyNumberFormat="1" applyBorder="1"/>
    <xf numFmtId="170" fontId="0" fillId="0" borderId="13" xfId="0" applyNumberFormat="1" applyBorder="1"/>
    <xf numFmtId="4" fontId="0" fillId="0" borderId="6" xfId="0" applyNumberFormat="1" applyBorder="1"/>
    <xf numFmtId="4" fontId="0" fillId="0" borderId="29" xfId="0" applyNumberFormat="1" applyBorder="1"/>
    <xf numFmtId="4" fontId="0" fillId="2" borderId="13" xfId="0" applyNumberFormat="1" applyFill="1" applyBorder="1"/>
    <xf numFmtId="4" fontId="0" fillId="0" borderId="32" xfId="0" applyNumberFormat="1" applyBorder="1"/>
    <xf numFmtId="4" fontId="0" fillId="2" borderId="4" xfId="0" applyNumberFormat="1" applyFill="1" applyBorder="1"/>
    <xf numFmtId="4" fontId="0" fillId="2" borderId="6" xfId="0" applyNumberFormat="1" applyFill="1" applyBorder="1"/>
    <xf numFmtId="4" fontId="0" fillId="0" borderId="26" xfId="0" applyNumberFormat="1" applyBorder="1"/>
    <xf numFmtId="2" fontId="0" fillId="0" borderId="11" xfId="0" applyNumberFormat="1" applyBorder="1"/>
    <xf numFmtId="2" fontId="0" fillId="0" borderId="7" xfId="0" applyNumberFormat="1" applyBorder="1"/>
    <xf numFmtId="0" fontId="0" fillId="0" borderId="11" xfId="0" applyFont="1" applyBorder="1" applyAlignment="1">
      <alignment horizontal="right" vertical="center" wrapText="1"/>
    </xf>
    <xf numFmtId="2" fontId="16" fillId="0" borderId="10" xfId="0" applyNumberFormat="1" applyFont="1" applyBorder="1" applyAlignment="1">
      <alignment horizontal="right"/>
    </xf>
    <xf numFmtId="4" fontId="0" fillId="0" borderId="35" xfId="0" applyNumberFormat="1" applyBorder="1"/>
    <xf numFmtId="169" fontId="0" fillId="0" borderId="21" xfId="0" applyNumberFormat="1" applyBorder="1" applyAlignment="1">
      <alignment horizontal="right" vertical="center"/>
    </xf>
    <xf numFmtId="169" fontId="0" fillId="0" borderId="13" xfId="0" applyNumberFormat="1" applyBorder="1" applyAlignment="1">
      <alignment horizontal="right" vertical="center"/>
    </xf>
    <xf numFmtId="169" fontId="0" fillId="0" borderId="33" xfId="0" applyNumberFormat="1" applyBorder="1" applyAlignment="1">
      <alignment horizontal="right" vertical="center"/>
    </xf>
    <xf numFmtId="169" fontId="16" fillId="0" borderId="21" xfId="0" applyNumberFormat="1" applyFont="1" applyBorder="1" applyAlignment="1">
      <alignment horizontal="right" vertical="center"/>
    </xf>
    <xf numFmtId="169" fontId="16" fillId="0" borderId="13" xfId="0" applyNumberFormat="1" applyFont="1" applyBorder="1" applyAlignment="1">
      <alignment horizontal="right" vertical="center"/>
    </xf>
    <xf numFmtId="169" fontId="16" fillId="0" borderId="33" xfId="0" applyNumberFormat="1" applyFont="1" applyBorder="1" applyAlignment="1">
      <alignment horizontal="right" vertical="center"/>
    </xf>
    <xf numFmtId="4" fontId="0" fillId="2" borderId="54" xfId="0" applyNumberFormat="1" applyFill="1" applyBorder="1"/>
    <xf numFmtId="170" fontId="0" fillId="0" borderId="30" xfId="0" applyNumberFormat="1" applyBorder="1" applyAlignment="1">
      <alignment horizontal="right" vertical="center"/>
    </xf>
    <xf numFmtId="0" fontId="0" fillId="0" borderId="24" xfId="0" applyBorder="1" applyAlignment="1">
      <alignment horizontal="right"/>
    </xf>
    <xf numFmtId="170" fontId="0" fillId="0" borderId="11" xfId="0" applyNumberFormat="1" applyBorder="1" applyAlignment="1">
      <alignment horizontal="right" vertical="center"/>
    </xf>
    <xf numFmtId="170" fontId="0" fillId="0" borderId="12" xfId="0" applyNumberFormat="1" applyBorder="1" applyAlignment="1">
      <alignment horizontal="right" vertical="center"/>
    </xf>
    <xf numFmtId="170" fontId="0" fillId="0" borderId="15" xfId="0" applyNumberFormat="1" applyBorder="1" applyAlignment="1">
      <alignment horizontal="right" vertical="center"/>
    </xf>
    <xf numFmtId="170" fontId="0" fillId="0" borderId="14" xfId="0" applyNumberFormat="1" applyBorder="1" applyAlignment="1">
      <alignment horizontal="right" vertical="center"/>
    </xf>
    <xf numFmtId="0" fontId="16" fillId="0" borderId="13" xfId="0" applyFont="1" applyBorder="1" applyAlignment="1">
      <alignment horizontal="right" vertical="top"/>
    </xf>
    <xf numFmtId="0" fontId="16" fillId="0" borderId="1" xfId="0" applyFont="1" applyBorder="1" applyAlignment="1">
      <alignment horizontal="right" vertical="top"/>
    </xf>
    <xf numFmtId="0" fontId="0" fillId="0" borderId="35" xfId="0" applyFont="1" applyBorder="1" applyAlignment="1">
      <alignment horizontal="right"/>
    </xf>
    <xf numFmtId="0" fontId="0" fillId="0" borderId="11" xfId="0" applyFont="1" applyBorder="1" applyAlignment="1">
      <alignment horizontal="right" vertical="center"/>
    </xf>
    <xf numFmtId="0" fontId="0" fillId="0" borderId="12" xfId="0" applyFont="1" applyBorder="1" applyAlignment="1">
      <alignment horizontal="right" vertical="center"/>
    </xf>
    <xf numFmtId="0" fontId="0" fillId="0" borderId="7" xfId="0" applyBorder="1" applyAlignment="1">
      <alignment horizontal="right"/>
    </xf>
    <xf numFmtId="0" fontId="0" fillId="0" borderId="2" xfId="0" applyBorder="1" applyAlignment="1">
      <alignment horizontal="right"/>
    </xf>
    <xf numFmtId="0" fontId="0" fillId="0" borderId="10" xfId="0" applyBorder="1" applyAlignment="1">
      <alignment horizontal="right"/>
    </xf>
    <xf numFmtId="165" fontId="12" fillId="0" borderId="35" xfId="1" applyFont="1" applyBorder="1" applyAlignment="1">
      <alignment horizontal="right"/>
    </xf>
    <xf numFmtId="165" fontId="12" fillId="0" borderId="11" xfId="1" applyFont="1" applyBorder="1" applyAlignment="1">
      <alignment horizontal="right" vertical="center"/>
    </xf>
    <xf numFmtId="0" fontId="12" fillId="0" borderId="11" xfId="1" applyNumberFormat="1" applyFont="1" applyBorder="1" applyAlignment="1">
      <alignment horizontal="right" vertical="center"/>
    </xf>
    <xf numFmtId="0" fontId="12" fillId="0" borderId="11" xfId="1" applyNumberFormat="1" applyFont="1" applyBorder="1" applyAlignment="1">
      <alignment horizontal="right" vertical="center" wrapText="1"/>
    </xf>
    <xf numFmtId="0" fontId="12" fillId="0" borderId="12" xfId="1" applyNumberFormat="1" applyFont="1" applyBorder="1" applyAlignment="1">
      <alignment horizontal="right" vertical="center"/>
    </xf>
    <xf numFmtId="165" fontId="12" fillId="0" borderId="7" xfId="1" applyFont="1" applyBorder="1" applyAlignment="1">
      <alignment horizontal="right"/>
    </xf>
    <xf numFmtId="165" fontId="12" fillId="0" borderId="2" xfId="1" applyFont="1" applyBorder="1" applyAlignment="1">
      <alignment horizontal="right"/>
    </xf>
    <xf numFmtId="0" fontId="12" fillId="0" borderId="2" xfId="1" applyNumberFormat="1" applyFont="1" applyBorder="1" applyAlignment="1">
      <alignment horizontal="right"/>
    </xf>
    <xf numFmtId="0" fontId="12" fillId="0" borderId="10" xfId="1" applyNumberFormat="1" applyFont="1" applyBorder="1" applyAlignment="1">
      <alignment horizontal="right"/>
    </xf>
    <xf numFmtId="2" fontId="0" fillId="0" borderId="35" xfId="0" applyNumberFormat="1" applyBorder="1" applyAlignment="1">
      <alignment horizontal="right"/>
    </xf>
    <xf numFmtId="2" fontId="0" fillId="0" borderId="11" xfId="0" applyNumberFormat="1" applyBorder="1" applyAlignment="1">
      <alignment horizontal="right"/>
    </xf>
    <xf numFmtId="2" fontId="0" fillId="0" borderId="12" xfId="0" applyNumberFormat="1" applyBorder="1" applyAlignment="1">
      <alignment horizontal="right"/>
    </xf>
    <xf numFmtId="2" fontId="0" fillId="0" borderId="7" xfId="0" applyNumberFormat="1" applyBorder="1" applyAlignment="1">
      <alignment horizontal="right"/>
    </xf>
    <xf numFmtId="2" fontId="0" fillId="0" borderId="2" xfId="0" applyNumberFormat="1" applyBorder="1" applyAlignment="1">
      <alignment horizontal="right"/>
    </xf>
    <xf numFmtId="2" fontId="0" fillId="0" borderId="10" xfId="0" applyNumberFormat="1" applyBorder="1" applyAlignment="1">
      <alignment horizontal="right"/>
    </xf>
    <xf numFmtId="2" fontId="16" fillId="0" borderId="35" xfId="0" applyNumberFormat="1" applyFont="1" applyBorder="1" applyAlignment="1">
      <alignment horizontal="right"/>
    </xf>
    <xf numFmtId="2" fontId="16" fillId="0" borderId="11" xfId="0" applyNumberFormat="1" applyFont="1" applyBorder="1" applyAlignment="1">
      <alignment horizontal="right"/>
    </xf>
    <xf numFmtId="2" fontId="16" fillId="0" borderId="12" xfId="0" applyNumberFormat="1" applyFont="1" applyBorder="1" applyAlignment="1">
      <alignment horizontal="right"/>
    </xf>
    <xf numFmtId="2" fontId="16" fillId="0" borderId="7" xfId="0" applyNumberFormat="1" applyFont="1" applyBorder="1" applyAlignment="1">
      <alignment horizontal="right"/>
    </xf>
    <xf numFmtId="2" fontId="16" fillId="0" borderId="2" xfId="0" applyNumberFormat="1" applyFont="1" applyBorder="1" applyAlignment="1">
      <alignment horizontal="right"/>
    </xf>
    <xf numFmtId="2" fontId="0" fillId="0" borderId="12" xfId="0" applyNumberFormat="1" applyBorder="1"/>
    <xf numFmtId="2" fontId="0" fillId="0" borderId="35" xfId="0" applyNumberFormat="1" applyBorder="1"/>
    <xf numFmtId="4" fontId="0" fillId="2" borderId="27" xfId="0" applyNumberFormat="1" applyFill="1" applyBorder="1"/>
    <xf numFmtId="4" fontId="0" fillId="0" borderId="22" xfId="0" applyNumberFormat="1" applyBorder="1"/>
    <xf numFmtId="169" fontId="16" fillId="0" borderId="8" xfId="0" applyNumberFormat="1" applyFont="1" applyBorder="1" applyAlignment="1">
      <alignment horizontal="right" vertical="center"/>
    </xf>
    <xf numFmtId="169" fontId="16" fillId="0" borderId="32" xfId="0" applyNumberFormat="1" applyFont="1" applyBorder="1" applyAlignment="1">
      <alignment horizontal="right" vertical="center"/>
    </xf>
    <xf numFmtId="169" fontId="16" fillId="0" borderId="44" xfId="0" applyNumberFormat="1" applyFont="1" applyBorder="1" applyAlignment="1">
      <alignment horizontal="right" vertical="center"/>
    </xf>
    <xf numFmtId="2" fontId="0" fillId="0" borderId="2" xfId="0" applyNumberFormat="1" applyBorder="1"/>
    <xf numFmtId="2" fontId="0" fillId="0" borderId="10" xfId="0" applyNumberFormat="1" applyBorder="1"/>
    <xf numFmtId="4" fontId="0" fillId="0" borderId="35" xfId="0" applyNumberFormat="1" applyBorder="1" applyAlignment="1">
      <alignment horizontal="right"/>
    </xf>
    <xf numFmtId="4" fontId="0" fillId="0" borderId="3" xfId="0" applyNumberFormat="1" applyBorder="1" applyAlignment="1">
      <alignment horizontal="right"/>
    </xf>
    <xf numFmtId="4" fontId="16" fillId="0" borderId="6" xfId="0" applyNumberFormat="1" applyFont="1" applyBorder="1" applyAlignment="1">
      <alignment horizontal="right"/>
    </xf>
    <xf numFmtId="4" fontId="16" fillId="0" borderId="4" xfId="0" applyNumberFormat="1" applyFont="1" applyBorder="1" applyAlignment="1">
      <alignment horizontal="right"/>
    </xf>
    <xf numFmtId="4" fontId="0" fillId="0" borderId="29" xfId="0" applyNumberFormat="1" applyBorder="1" applyAlignment="1">
      <alignment horizontal="right"/>
    </xf>
    <xf numFmtId="4" fontId="16" fillId="0" borderId="26" xfId="0" applyNumberFormat="1" applyFont="1" applyBorder="1" applyAlignment="1">
      <alignment horizontal="right"/>
    </xf>
    <xf numFmtId="4" fontId="16" fillId="0" borderId="69" xfId="0" applyNumberFormat="1" applyFont="1" applyBorder="1" applyAlignment="1">
      <alignment horizontal="right"/>
    </xf>
    <xf numFmtId="4" fontId="0" fillId="2" borderId="6" xfId="0" applyNumberFormat="1" applyFill="1" applyBorder="1" applyAlignment="1">
      <alignment horizontal="right"/>
    </xf>
    <xf numFmtId="4" fontId="0" fillId="2" borderId="13" xfId="0" applyNumberFormat="1" applyFill="1" applyBorder="1" applyAlignment="1">
      <alignment horizontal="right"/>
    </xf>
    <xf numFmtId="4" fontId="0" fillId="2" borderId="4" xfId="0" applyNumberFormat="1" applyFill="1" applyBorder="1" applyAlignment="1">
      <alignment horizontal="right"/>
    </xf>
    <xf numFmtId="4" fontId="0" fillId="0" borderId="26" xfId="0" applyNumberFormat="1" applyBorder="1" applyAlignment="1">
      <alignment horizontal="right"/>
    </xf>
    <xf numFmtId="4" fontId="0" fillId="0" borderId="32" xfId="0" applyNumberFormat="1" applyBorder="1" applyAlignment="1">
      <alignment horizontal="right"/>
    </xf>
    <xf numFmtId="4" fontId="0" fillId="0" borderId="27" xfId="0" applyNumberFormat="1" applyBorder="1" applyAlignment="1">
      <alignment horizontal="right"/>
    </xf>
    <xf numFmtId="4" fontId="14" fillId="0" borderId="67" xfId="0" applyNumberFormat="1" applyFont="1" applyBorder="1" applyAlignment="1">
      <alignment horizontal="right"/>
    </xf>
    <xf numFmtId="4" fontId="0" fillId="0" borderId="1" xfId="0" applyNumberFormat="1" applyBorder="1" applyAlignment="1">
      <alignment horizontal="right"/>
    </xf>
    <xf numFmtId="4" fontId="0" fillId="0" borderId="11" xfId="0" applyNumberFormat="1" applyBorder="1" applyAlignment="1">
      <alignment horizontal="right"/>
    </xf>
    <xf numFmtId="4" fontId="0" fillId="0" borderId="62" xfId="0" applyNumberFormat="1" applyBorder="1" applyAlignment="1">
      <alignment horizontal="right"/>
    </xf>
    <xf numFmtId="4" fontId="0" fillId="0" borderId="14" xfId="0" applyNumberFormat="1" applyBorder="1" applyAlignment="1">
      <alignment horizontal="right"/>
    </xf>
    <xf numFmtId="4" fontId="16" fillId="0" borderId="11" xfId="0" applyNumberFormat="1" applyFont="1" applyBorder="1" applyAlignment="1">
      <alignment horizontal="right"/>
    </xf>
    <xf numFmtId="3" fontId="0" fillId="0" borderId="13" xfId="0" applyNumberFormat="1" applyBorder="1"/>
    <xf numFmtId="3" fontId="0" fillId="0" borderId="1" xfId="0" applyNumberFormat="1" applyBorder="1"/>
    <xf numFmtId="4" fontId="0" fillId="0" borderId="14" xfId="0" applyNumberFormat="1" applyBorder="1" applyAlignment="1">
      <alignment horizontal="right"/>
    </xf>
    <xf numFmtId="4" fontId="0" fillId="0" borderId="13" xfId="0" applyNumberFormat="1" applyBorder="1" applyAlignment="1">
      <alignment horizontal="right"/>
    </xf>
    <xf numFmtId="3" fontId="0" fillId="0" borderId="4" xfId="0" applyNumberFormat="1" applyBorder="1"/>
    <xf numFmtId="3" fontId="0" fillId="0" borderId="1" xfId="0" applyNumberFormat="1" applyBorder="1"/>
    <xf numFmtId="4" fontId="16" fillId="0" borderId="13" xfId="0" applyNumberFormat="1" applyFont="1" applyBorder="1"/>
    <xf numFmtId="3" fontId="0" fillId="0" borderId="21" xfId="0" applyNumberFormat="1" applyBorder="1"/>
    <xf numFmtId="3" fontId="0" fillId="0" borderId="13" xfId="0" applyNumberFormat="1" applyBorder="1"/>
    <xf numFmtId="0" fontId="35" fillId="0" borderId="21" xfId="0" applyFont="1" applyBorder="1" applyAlignment="1">
      <alignment horizontal="right" vertical="center"/>
    </xf>
    <xf numFmtId="0" fontId="35" fillId="0" borderId="13" xfId="0" applyFont="1" applyBorder="1" applyAlignment="1">
      <alignment horizontal="right" vertical="center"/>
    </xf>
    <xf numFmtId="4" fontId="35" fillId="0" borderId="13" xfId="0" applyNumberFormat="1" applyFont="1" applyBorder="1" applyAlignment="1">
      <alignment horizontal="right" vertical="center"/>
    </xf>
    <xf numFmtId="4" fontId="0" fillId="0" borderId="14" xfId="0" applyNumberFormat="1" applyBorder="1" applyAlignment="1">
      <alignment horizontal="right"/>
    </xf>
    <xf numFmtId="0" fontId="0" fillId="0" borderId="24" xfId="0" applyBorder="1"/>
    <xf numFmtId="3" fontId="0" fillId="0" borderId="14" xfId="0" applyNumberFormat="1" applyBorder="1"/>
    <xf numFmtId="3" fontId="0" fillId="0" borderId="23" xfId="0" applyNumberFormat="1" applyBorder="1"/>
    <xf numFmtId="3" fontId="0" fillId="0" borderId="15" xfId="0" applyNumberFormat="1" applyBorder="1"/>
    <xf numFmtId="0" fontId="0" fillId="0" borderId="12" xfId="0" applyBorder="1"/>
    <xf numFmtId="0" fontId="0" fillId="0" borderId="3" xfId="0" applyBorder="1"/>
    <xf numFmtId="3" fontId="0" fillId="0" borderId="0" xfId="0" applyNumberFormat="1" applyBorder="1" applyAlignment="1"/>
    <xf numFmtId="4" fontId="0" fillId="0" borderId="14" xfId="0" applyNumberFormat="1" applyBorder="1" applyAlignment="1">
      <alignment horizontal="right"/>
    </xf>
    <xf numFmtId="3" fontId="0" fillId="0" borderId="32" xfId="0" applyNumberFormat="1" applyBorder="1"/>
    <xf numFmtId="3" fontId="0" fillId="0" borderId="22" xfId="0" applyNumberFormat="1" applyBorder="1"/>
    <xf numFmtId="3" fontId="0" fillId="0" borderId="8" xfId="0" applyNumberFormat="1" applyBorder="1"/>
    <xf numFmtId="3" fontId="0" fillId="0" borderId="27" xfId="0" applyNumberFormat="1" applyBorder="1"/>
    <xf numFmtId="164" fontId="14" fillId="0" borderId="13" xfId="2" applyNumberFormat="1" applyFont="1" applyBorder="1" applyAlignment="1"/>
    <xf numFmtId="3" fontId="0" fillId="0" borderId="13" xfId="0" applyNumberFormat="1" applyFont="1" applyBorder="1" applyAlignment="1"/>
    <xf numFmtId="0" fontId="0" fillId="0" borderId="0" xfId="0"/>
    <xf numFmtId="0" fontId="0" fillId="0" borderId="13" xfId="0" applyBorder="1"/>
    <xf numFmtId="0" fontId="0" fillId="0" borderId="1" xfId="0" applyBorder="1"/>
    <xf numFmtId="3" fontId="0" fillId="0" borderId="1" xfId="0" applyNumberFormat="1" applyBorder="1"/>
    <xf numFmtId="0" fontId="0" fillId="0" borderId="11" xfId="0" applyBorder="1"/>
    <xf numFmtId="4" fontId="0" fillId="0" borderId="1" xfId="0" applyNumberFormat="1" applyBorder="1" applyAlignment="1">
      <alignment horizontal="right"/>
    </xf>
    <xf numFmtId="3" fontId="0" fillId="0" borderId="21" xfId="0" applyNumberFormat="1" applyBorder="1"/>
    <xf numFmtId="3" fontId="0" fillId="0" borderId="13" xfId="0" applyNumberFormat="1" applyBorder="1"/>
    <xf numFmtId="4" fontId="0" fillId="0" borderId="13" xfId="0" applyNumberFormat="1" applyBorder="1" applyAlignment="1">
      <alignment horizontal="right"/>
    </xf>
    <xf numFmtId="4" fontId="0" fillId="0" borderId="62" xfId="0" applyNumberFormat="1" applyBorder="1" applyAlignment="1">
      <alignment horizontal="right"/>
    </xf>
    <xf numFmtId="2" fontId="0" fillId="0" borderId="24" xfId="0" applyNumberFormat="1" applyBorder="1"/>
    <xf numFmtId="3" fontId="0" fillId="0" borderId="15" xfId="0" applyNumberFormat="1" applyBorder="1" applyAlignment="1">
      <alignment horizontal="right"/>
    </xf>
    <xf numFmtId="4" fontId="0" fillId="0" borderId="23" xfId="0" applyNumberFormat="1" applyBorder="1" applyAlignment="1">
      <alignment horizontal="right"/>
    </xf>
    <xf numFmtId="4" fontId="0" fillId="0" borderId="4" xfId="0" applyNumberFormat="1" applyBorder="1" applyAlignment="1">
      <alignment horizontal="right"/>
    </xf>
    <xf numFmtId="164" fontId="15" fillId="0" borderId="13" xfId="2" applyNumberFormat="1" applyFont="1" applyBorder="1" applyAlignment="1"/>
    <xf numFmtId="3" fontId="0" fillId="2" borderId="13" xfId="0" applyNumberFormat="1" applyFill="1" applyBorder="1" applyAlignment="1"/>
    <xf numFmtId="3" fontId="16" fillId="0" borderId="13" xfId="0" applyNumberFormat="1" applyFont="1" applyFill="1" applyBorder="1" applyAlignment="1"/>
    <xf numFmtId="3" fontId="14" fillId="0" borderId="13" xfId="0" applyNumberFormat="1" applyFont="1" applyBorder="1" applyAlignment="1"/>
    <xf numFmtId="164" fontId="14" fillId="2" borderId="13" xfId="2" applyFont="1" applyFill="1" applyBorder="1" applyAlignment="1"/>
    <xf numFmtId="3" fontId="23" fillId="2" borderId="15" xfId="0" applyNumberFormat="1" applyFont="1" applyFill="1" applyBorder="1"/>
    <xf numFmtId="3" fontId="23" fillId="2" borderId="14" xfId="0" applyNumberFormat="1" applyFont="1" applyFill="1" applyBorder="1"/>
    <xf numFmtId="3" fontId="23" fillId="2" borderId="62" xfId="0" applyNumberFormat="1" applyFont="1" applyFill="1" applyBorder="1"/>
    <xf numFmtId="3" fontId="23" fillId="2" borderId="23" xfId="0" applyNumberFormat="1" applyFont="1" applyFill="1" applyBorder="1"/>
    <xf numFmtId="0" fontId="17" fillId="0" borderId="53" xfId="0" applyFont="1" applyBorder="1" applyAlignment="1">
      <alignment horizontal="right" vertical="center"/>
    </xf>
    <xf numFmtId="0" fontId="46" fillId="4" borderId="53" xfId="0" applyFont="1" applyFill="1" applyBorder="1" applyAlignment="1">
      <alignment horizontal="right" vertical="center"/>
    </xf>
    <xf numFmtId="0" fontId="46" fillId="4" borderId="21" xfId="0" applyFont="1" applyFill="1" applyBorder="1" applyAlignment="1">
      <alignment horizontal="right" vertical="center"/>
    </xf>
    <xf numFmtId="0" fontId="16" fillId="0" borderId="1" xfId="0" applyFont="1" applyBorder="1" applyAlignment="1">
      <alignment horizontal="right"/>
    </xf>
    <xf numFmtId="0" fontId="16" fillId="0" borderId="21" xfId="0" applyFont="1" applyBorder="1" applyAlignment="1">
      <alignment horizontal="right"/>
    </xf>
    <xf numFmtId="0" fontId="0" fillId="0" borderId="23" xfId="0" applyBorder="1" applyAlignment="1">
      <alignment horizontal="right"/>
    </xf>
    <xf numFmtId="3" fontId="0" fillId="0" borderId="14" xfId="0" applyNumberFormat="1" applyBorder="1" applyAlignment="1">
      <alignment horizontal="right"/>
    </xf>
    <xf numFmtId="3" fontId="0" fillId="0" borderId="23" xfId="0" applyNumberFormat="1" applyBorder="1" applyAlignment="1">
      <alignment horizontal="right"/>
    </xf>
    <xf numFmtId="0" fontId="0" fillId="0" borderId="14" xfId="0" applyBorder="1" applyAlignment="1">
      <alignment horizontal="right"/>
    </xf>
    <xf numFmtId="3" fontId="14" fillId="0" borderId="17" xfId="0" applyNumberFormat="1" applyFont="1" applyBorder="1" applyAlignment="1">
      <alignment horizontal="right"/>
    </xf>
    <xf numFmtId="3" fontId="14" fillId="0" borderId="20" xfId="0" applyNumberFormat="1" applyFont="1" applyBorder="1" applyAlignment="1">
      <alignment horizontal="right"/>
    </xf>
    <xf numFmtId="3" fontId="14" fillId="0" borderId="67" xfId="0" applyNumberFormat="1" applyFont="1" applyBorder="1" applyAlignment="1">
      <alignment horizontal="right"/>
    </xf>
    <xf numFmtId="3" fontId="0" fillId="0" borderId="13" xfId="0" applyNumberFormat="1" applyBorder="1" applyAlignment="1">
      <alignment horizontal="right"/>
    </xf>
    <xf numFmtId="3" fontId="0" fillId="0" borderId="24" xfId="0" applyNumberFormat="1" applyBorder="1" applyAlignment="1">
      <alignment horizontal="right"/>
    </xf>
    <xf numFmtId="3" fontId="0" fillId="0" borderId="35" xfId="0" applyNumberFormat="1" applyBorder="1" applyAlignment="1">
      <alignment horizontal="right"/>
    </xf>
    <xf numFmtId="3" fontId="0" fillId="0" borderId="21" xfId="0" applyNumberFormat="1" applyBorder="1" applyAlignment="1">
      <alignment horizontal="right"/>
    </xf>
    <xf numFmtId="3" fontId="0" fillId="0" borderId="1" xfId="0" applyNumberFormat="1" applyBorder="1" applyAlignment="1">
      <alignment horizontal="right"/>
    </xf>
    <xf numFmtId="3" fontId="0" fillId="0" borderId="6" xfId="0" applyNumberFormat="1" applyBorder="1" applyAlignment="1">
      <alignment horizontal="right"/>
    </xf>
    <xf numFmtId="3" fontId="0" fillId="0" borderId="29" xfId="0" applyNumberFormat="1" applyBorder="1" applyAlignment="1">
      <alignment horizontal="right"/>
    </xf>
    <xf numFmtId="0" fontId="16" fillId="0" borderId="13" xfId="0" applyFont="1" applyBorder="1" applyAlignment="1">
      <alignment horizontal="right"/>
    </xf>
    <xf numFmtId="170" fontId="0" fillId="0" borderId="23" xfId="0" applyNumberFormat="1" applyFont="1" applyBorder="1" applyAlignment="1">
      <alignment horizontal="center"/>
    </xf>
    <xf numFmtId="0" fontId="0" fillId="0" borderId="35" xfId="0" applyBorder="1" applyAlignment="1">
      <alignment horizontal="right"/>
    </xf>
    <xf numFmtId="0" fontId="0" fillId="0" borderId="11" xfId="0" applyBorder="1" applyAlignment="1">
      <alignment horizontal="right"/>
    </xf>
    <xf numFmtId="0" fontId="0" fillId="0" borderId="29" xfId="0" applyBorder="1" applyAlignment="1">
      <alignment horizontal="right"/>
    </xf>
    <xf numFmtId="3" fontId="0" fillId="2" borderId="32" xfId="0" applyNumberFormat="1" applyFill="1" applyBorder="1" applyAlignment="1">
      <alignment horizontal="right"/>
    </xf>
    <xf numFmtId="3" fontId="0" fillId="2" borderId="22" xfId="0" applyNumberFormat="1" applyFill="1" applyBorder="1" applyAlignment="1">
      <alignment horizontal="right"/>
    </xf>
    <xf numFmtId="0" fontId="16" fillId="0" borderId="6" xfId="0" applyFont="1" applyBorder="1" applyAlignment="1">
      <alignment horizontal="right"/>
    </xf>
    <xf numFmtId="3" fontId="0" fillId="0" borderId="9" xfId="0" applyNumberFormat="1" applyFill="1" applyBorder="1" applyAlignment="1">
      <alignment horizontal="right"/>
    </xf>
    <xf numFmtId="3" fontId="0" fillId="0" borderId="10" xfId="0" applyNumberFormat="1" applyFill="1" applyBorder="1" applyAlignment="1">
      <alignment horizontal="right"/>
    </xf>
    <xf numFmtId="3" fontId="0" fillId="0" borderId="7" xfId="0" applyNumberFormat="1" applyFill="1" applyBorder="1" applyAlignment="1">
      <alignment horizontal="right"/>
    </xf>
    <xf numFmtId="3" fontId="0" fillId="0" borderId="2" xfId="0" applyNumberFormat="1" applyFill="1" applyBorder="1" applyAlignment="1">
      <alignment horizontal="right"/>
    </xf>
    <xf numFmtId="0" fontId="16" fillId="0" borderId="22" xfId="0" applyFont="1" applyBorder="1" applyAlignment="1">
      <alignment horizontal="right"/>
    </xf>
    <xf numFmtId="0" fontId="16" fillId="0" borderId="32" xfId="0" applyFont="1" applyBorder="1" applyAlignment="1">
      <alignment horizontal="right"/>
    </xf>
    <xf numFmtId="3" fontId="0" fillId="0" borderId="0" xfId="0" applyNumberFormat="1" applyBorder="1"/>
    <xf numFmtId="0" fontId="16" fillId="0" borderId="1" xfId="0" applyFont="1" applyBorder="1" applyAlignment="1">
      <alignment horizontal="right"/>
    </xf>
    <xf numFmtId="0" fontId="16" fillId="0" borderId="13" xfId="0" applyFont="1" applyBorder="1" applyAlignment="1">
      <alignment horizontal="right"/>
    </xf>
    <xf numFmtId="4" fontId="0" fillId="2" borderId="1" xfId="0" applyNumberFormat="1" applyFill="1" applyBorder="1" applyAlignment="1">
      <alignment horizontal="right"/>
    </xf>
    <xf numFmtId="4" fontId="0" fillId="0" borderId="1" xfId="0" applyNumberFormat="1" applyBorder="1" applyAlignment="1">
      <alignment horizontal="right"/>
    </xf>
    <xf numFmtId="3" fontId="0" fillId="0" borderId="21" xfId="0" applyNumberFormat="1" applyBorder="1" applyAlignment="1">
      <alignment horizontal="right"/>
    </xf>
    <xf numFmtId="3" fontId="0" fillId="0" borderId="1" xfId="0" applyNumberFormat="1" applyBorder="1" applyAlignment="1">
      <alignment horizontal="right"/>
    </xf>
    <xf numFmtId="3" fontId="0" fillId="0" borderId="14" xfId="0" applyNumberFormat="1" applyBorder="1" applyAlignment="1">
      <alignment horizontal="right"/>
    </xf>
    <xf numFmtId="4" fontId="0" fillId="0" borderId="23" xfId="0" applyNumberFormat="1" applyBorder="1" applyAlignment="1">
      <alignment horizontal="right"/>
    </xf>
    <xf numFmtId="3" fontId="0" fillId="0" borderId="4" xfId="0" applyNumberFormat="1" applyBorder="1" applyAlignment="1">
      <alignment horizontal="right"/>
    </xf>
    <xf numFmtId="3" fontId="0" fillId="0" borderId="6" xfId="0" applyNumberFormat="1" applyBorder="1" applyAlignment="1">
      <alignment horizontal="right"/>
    </xf>
    <xf numFmtId="3" fontId="0" fillId="0" borderId="23" xfId="0" applyNumberFormat="1" applyBorder="1" applyAlignment="1">
      <alignment horizontal="right"/>
    </xf>
    <xf numFmtId="0" fontId="0" fillId="0" borderId="24" xfId="0" applyBorder="1" applyAlignment="1">
      <alignment horizontal="right"/>
    </xf>
    <xf numFmtId="3" fontId="0" fillId="0" borderId="29" xfId="0" applyNumberFormat="1" applyBorder="1" applyAlignment="1">
      <alignment horizontal="right"/>
    </xf>
    <xf numFmtId="3" fontId="14" fillId="0" borderId="16" xfId="0" applyNumberFormat="1" applyFont="1" applyBorder="1" applyAlignment="1">
      <alignment horizontal="right"/>
    </xf>
    <xf numFmtId="3" fontId="14" fillId="0" borderId="20" xfId="0" applyNumberFormat="1" applyFont="1" applyBorder="1" applyAlignment="1">
      <alignment horizontal="right"/>
    </xf>
    <xf numFmtId="4" fontId="14" fillId="0" borderId="20" xfId="0" applyNumberFormat="1" applyFont="1" applyBorder="1" applyAlignment="1">
      <alignment horizontal="right"/>
    </xf>
    <xf numFmtId="3" fontId="14" fillId="0" borderId="67" xfId="0" applyNumberFormat="1" applyFont="1" applyBorder="1" applyAlignment="1">
      <alignment horizontal="right"/>
    </xf>
    <xf numFmtId="3" fontId="14" fillId="0" borderId="72" xfId="0" applyNumberFormat="1" applyFont="1" applyBorder="1" applyAlignment="1">
      <alignment horizontal="right"/>
    </xf>
    <xf numFmtId="3" fontId="0" fillId="0" borderId="64" xfId="0" applyNumberFormat="1" applyBorder="1" applyAlignment="1">
      <alignment horizontal="right"/>
    </xf>
    <xf numFmtId="0" fontId="14" fillId="0" borderId="17" xfId="0" applyFont="1" applyBorder="1" applyAlignment="1">
      <alignment horizontal="right"/>
    </xf>
    <xf numFmtId="0" fontId="14" fillId="0" borderId="20" xfId="0" applyFont="1" applyBorder="1" applyAlignment="1">
      <alignment horizontal="right"/>
    </xf>
    <xf numFmtId="171" fontId="0" fillId="0" borderId="21" xfId="0" applyNumberFormat="1" applyBorder="1" applyAlignment="1">
      <alignment horizontal="right"/>
    </xf>
    <xf numFmtId="3" fontId="0" fillId="2" borderId="6" xfId="0" applyNumberFormat="1" applyFill="1" applyBorder="1" applyAlignment="1">
      <alignment horizontal="right"/>
    </xf>
    <xf numFmtId="3" fontId="0" fillId="2" borderId="4" xfId="0" applyNumberFormat="1" applyFill="1" applyBorder="1" applyAlignment="1">
      <alignment horizontal="right"/>
    </xf>
    <xf numFmtId="3" fontId="0" fillId="2" borderId="64" xfId="0" applyNumberFormat="1" applyFill="1" applyBorder="1" applyAlignment="1">
      <alignment horizontal="right"/>
    </xf>
    <xf numFmtId="3" fontId="14" fillId="0" borderId="25" xfId="0" applyNumberFormat="1" applyFont="1" applyBorder="1" applyAlignment="1">
      <alignment horizontal="right"/>
    </xf>
    <xf numFmtId="0" fontId="16" fillId="2" borderId="14" xfId="0" applyFont="1" applyFill="1" applyBorder="1" applyAlignment="1">
      <alignment horizontal="right"/>
    </xf>
    <xf numFmtId="0" fontId="16" fillId="0" borderId="12" xfId="0" applyFont="1" applyBorder="1" applyAlignment="1">
      <alignment horizontal="right"/>
    </xf>
    <xf numFmtId="0" fontId="16" fillId="2" borderId="13" xfId="0" applyFont="1" applyFill="1" applyBorder="1"/>
    <xf numFmtId="3" fontId="16" fillId="2" borderId="13" xfId="0" applyNumberFormat="1" applyFont="1" applyFill="1" applyBorder="1"/>
    <xf numFmtId="0" fontId="16" fillId="0" borderId="13" xfId="0" applyFont="1" applyBorder="1"/>
    <xf numFmtId="3" fontId="16" fillId="0" borderId="13" xfId="0" applyNumberFormat="1" applyFont="1" applyBorder="1"/>
    <xf numFmtId="4" fontId="0" fillId="0" borderId="11" xfId="0" applyNumberFormat="1" applyBorder="1"/>
    <xf numFmtId="4" fontId="0" fillId="0" borderId="13" xfId="0" applyNumberFormat="1" applyBorder="1"/>
    <xf numFmtId="4" fontId="0" fillId="0" borderId="1" xfId="0" applyNumberFormat="1" applyBorder="1"/>
    <xf numFmtId="4" fontId="0" fillId="0" borderId="15" xfId="0" applyNumberFormat="1" applyBorder="1"/>
    <xf numFmtId="4" fontId="0" fillId="0" borderId="14" xfId="0" applyNumberFormat="1" applyBorder="1"/>
    <xf numFmtId="4" fontId="0" fillId="0" borderId="21" xfId="0" applyNumberFormat="1" applyBorder="1"/>
    <xf numFmtId="4" fontId="0" fillId="0" borderId="6" xfId="0" applyNumberFormat="1" applyBorder="1"/>
    <xf numFmtId="3" fontId="0" fillId="0" borderId="1" xfId="0" applyNumberFormat="1" applyBorder="1"/>
    <xf numFmtId="3" fontId="0" fillId="0" borderId="13" xfId="0" applyNumberFormat="1" applyFont="1" applyBorder="1"/>
    <xf numFmtId="3" fontId="0" fillId="0" borderId="24" xfId="0" applyNumberFormat="1" applyBorder="1"/>
    <xf numFmtId="3" fontId="0" fillId="0" borderId="21" xfId="0" applyNumberFormat="1" applyBorder="1"/>
    <xf numFmtId="1" fontId="0" fillId="0" borderId="13" xfId="0" applyNumberFormat="1" applyBorder="1"/>
    <xf numFmtId="1" fontId="0" fillId="0" borderId="21" xfId="0" applyNumberFormat="1" applyBorder="1"/>
    <xf numFmtId="170" fontId="0" fillId="0" borderId="1" xfId="0" applyNumberFormat="1" applyFont="1" applyBorder="1"/>
    <xf numFmtId="170" fontId="16" fillId="0" borderId="1" xfId="0" applyNumberFormat="1" applyFont="1" applyBorder="1"/>
    <xf numFmtId="0" fontId="0" fillId="0" borderId="14" xfId="0" applyFont="1" applyBorder="1"/>
    <xf numFmtId="170" fontId="16" fillId="2" borderId="1" xfId="0" applyNumberFormat="1" applyFont="1" applyFill="1" applyBorder="1"/>
    <xf numFmtId="1" fontId="0" fillId="0" borderId="14" xfId="0" applyNumberFormat="1" applyBorder="1"/>
    <xf numFmtId="1" fontId="0" fillId="0" borderId="11" xfId="0" applyNumberFormat="1" applyBorder="1"/>
    <xf numFmtId="1" fontId="0" fillId="0" borderId="15" xfId="0" applyNumberFormat="1" applyBorder="1"/>
    <xf numFmtId="1" fontId="0" fillId="0" borderId="24" xfId="0" applyNumberFormat="1" applyBorder="1"/>
    <xf numFmtId="3" fontId="0" fillId="2" borderId="8" xfId="0" applyNumberFormat="1" applyFill="1" applyBorder="1"/>
    <xf numFmtId="4" fontId="0" fillId="2" borderId="32" xfId="0" applyNumberFormat="1" applyFill="1" applyBorder="1"/>
    <xf numFmtId="1" fontId="0" fillId="2" borderId="32" xfId="0" applyNumberFormat="1" applyFill="1" applyBorder="1"/>
    <xf numFmtId="3" fontId="0" fillId="2" borderId="22" xfId="0" applyNumberFormat="1" applyFill="1" applyBorder="1"/>
    <xf numFmtId="1" fontId="0" fillId="2" borderId="8" xfId="0" applyNumberFormat="1" applyFill="1" applyBorder="1"/>
    <xf numFmtId="4" fontId="0" fillId="2" borderId="22" xfId="0" applyNumberFormat="1" applyFill="1" applyBorder="1"/>
    <xf numFmtId="3" fontId="0" fillId="0" borderId="15" xfId="0" applyNumberFormat="1" applyFill="1" applyBorder="1"/>
    <xf numFmtId="4" fontId="0" fillId="0" borderId="14" xfId="0" applyNumberFormat="1" applyFill="1" applyBorder="1"/>
    <xf numFmtId="1" fontId="0" fillId="0" borderId="14" xfId="0" applyNumberFormat="1" applyFill="1" applyBorder="1"/>
    <xf numFmtId="3" fontId="0" fillId="0" borderId="23" xfId="0" applyNumberFormat="1" applyFill="1" applyBorder="1"/>
    <xf numFmtId="1" fontId="0" fillId="0" borderId="15" xfId="0" applyNumberFormat="1" applyFill="1" applyBorder="1"/>
    <xf numFmtId="4" fontId="0" fillId="0" borderId="23" xfId="0" applyNumberFormat="1" applyFill="1" applyBorder="1"/>
    <xf numFmtId="1" fontId="0" fillId="0" borderId="35" xfId="0" applyNumberFormat="1" applyBorder="1"/>
    <xf numFmtId="4" fontId="0" fillId="2" borderId="8" xfId="0" applyNumberFormat="1" applyFill="1" applyBorder="1"/>
    <xf numFmtId="4" fontId="0" fillId="2" borderId="26" xfId="0" applyNumberFormat="1" applyFill="1" applyBorder="1"/>
    <xf numFmtId="4" fontId="0" fillId="0" borderId="38" xfId="0" applyNumberFormat="1" applyBorder="1"/>
    <xf numFmtId="0" fontId="15" fillId="0" borderId="63" xfId="0" applyFont="1" applyBorder="1" applyAlignment="1">
      <alignment vertical="center"/>
    </xf>
    <xf numFmtId="0" fontId="15" fillId="0" borderId="47" xfId="0" applyFont="1" applyBorder="1" applyAlignment="1">
      <alignment horizontal="center" vertical="center" wrapText="1"/>
    </xf>
    <xf numFmtId="0" fontId="15" fillId="0" borderId="71" xfId="0" applyFont="1" applyBorder="1" applyAlignment="1">
      <alignment horizontal="center" vertical="center" wrapText="1"/>
    </xf>
    <xf numFmtId="170" fontId="0" fillId="0" borderId="12" xfId="0" applyNumberFormat="1" applyFont="1" applyBorder="1"/>
    <xf numFmtId="0" fontId="0" fillId="0" borderId="1" xfId="0" applyBorder="1" applyAlignment="1">
      <alignment horizontal="right"/>
    </xf>
    <xf numFmtId="0" fontId="0" fillId="0" borderId="23" xfId="0" applyBorder="1" applyAlignment="1">
      <alignment horizontal="right"/>
    </xf>
    <xf numFmtId="0" fontId="0" fillId="0" borderId="24" xfId="0" applyBorder="1" applyAlignment="1">
      <alignment horizontal="right"/>
    </xf>
    <xf numFmtId="3" fontId="14" fillId="0" borderId="39" xfId="0" applyNumberFormat="1" applyFont="1" applyBorder="1"/>
    <xf numFmtId="4" fontId="14" fillId="0" borderId="20" xfId="0" applyNumberFormat="1" applyFont="1" applyBorder="1" applyAlignment="1">
      <alignment horizontal="right"/>
    </xf>
    <xf numFmtId="0" fontId="16" fillId="0" borderId="4" xfId="0" applyFont="1" applyBorder="1" applyAlignment="1">
      <alignment horizontal="right"/>
    </xf>
    <xf numFmtId="0" fontId="16" fillId="0" borderId="1" xfId="0" applyFont="1" applyBorder="1" applyAlignment="1">
      <alignment horizontal="right"/>
    </xf>
    <xf numFmtId="3" fontId="14" fillId="0" borderId="72" xfId="0" applyNumberFormat="1" applyFont="1" applyBorder="1"/>
    <xf numFmtId="0" fontId="16" fillId="0" borderId="21" xfId="0" applyFont="1" applyBorder="1" applyAlignment="1">
      <alignment horizontal="right"/>
    </xf>
    <xf numFmtId="4" fontId="14" fillId="0" borderId="16" xfId="0" applyNumberFormat="1" applyFont="1" applyBorder="1" applyAlignment="1">
      <alignment horizontal="right"/>
    </xf>
    <xf numFmtId="3" fontId="0" fillId="0" borderId="56" xfId="0" applyNumberFormat="1" applyBorder="1" applyAlignment="1">
      <alignment horizontal="right"/>
    </xf>
    <xf numFmtId="3" fontId="0" fillId="0" borderId="64" xfId="0" applyNumberFormat="1" applyBorder="1" applyAlignment="1">
      <alignment horizontal="right"/>
    </xf>
    <xf numFmtId="2" fontId="0" fillId="0" borderId="29" xfId="0" applyNumberFormat="1" applyBorder="1" applyAlignment="1">
      <alignment horizontal="right"/>
    </xf>
    <xf numFmtId="0" fontId="0" fillId="0" borderId="8" xfId="0" applyBorder="1" applyAlignment="1">
      <alignment horizontal="right"/>
    </xf>
    <xf numFmtId="0" fontId="0" fillId="0" borderId="22" xfId="0" applyBorder="1" applyAlignment="1">
      <alignment horizontal="right"/>
    </xf>
    <xf numFmtId="0" fontId="0" fillId="0" borderId="15" xfId="0" applyFill="1" applyBorder="1" applyAlignment="1">
      <alignment horizontal="right"/>
    </xf>
    <xf numFmtId="0" fontId="0" fillId="0" borderId="23" xfId="0" applyFill="1" applyBorder="1" applyAlignment="1">
      <alignment horizontal="right"/>
    </xf>
    <xf numFmtId="176" fontId="12" fillId="0" borderId="14" xfId="2" applyNumberFormat="1" applyFont="1" applyBorder="1" applyAlignment="1">
      <alignment horizontal="left"/>
    </xf>
    <xf numFmtId="3" fontId="0" fillId="0" borderId="30" xfId="0" applyNumberFormat="1" applyBorder="1" applyAlignment="1">
      <alignment horizontal="right"/>
    </xf>
    <xf numFmtId="3" fontId="0" fillId="0" borderId="19" xfId="0" applyNumberFormat="1" applyBorder="1" applyAlignment="1">
      <alignment horizontal="right"/>
    </xf>
    <xf numFmtId="3" fontId="16" fillId="0" borderId="19" xfId="0" applyNumberFormat="1" applyFont="1" applyBorder="1" applyAlignment="1">
      <alignment horizontal="right"/>
    </xf>
    <xf numFmtId="3" fontId="0" fillId="0" borderId="33" xfId="0" applyNumberFormat="1" applyBorder="1" applyAlignment="1">
      <alignment horizontal="right"/>
    </xf>
    <xf numFmtId="3" fontId="0" fillId="2" borderId="33" xfId="0" applyNumberFormat="1" applyFill="1" applyBorder="1" applyAlignment="1">
      <alignment horizontal="right"/>
    </xf>
    <xf numFmtId="3" fontId="0" fillId="0" borderId="33" xfId="0" applyNumberFormat="1" applyFill="1" applyBorder="1" applyAlignment="1">
      <alignment horizontal="right"/>
    </xf>
    <xf numFmtId="3" fontId="0" fillId="0" borderId="44" xfId="0" applyNumberFormat="1" applyFill="1" applyBorder="1" applyAlignment="1">
      <alignment horizontal="right"/>
    </xf>
    <xf numFmtId="3" fontId="0" fillId="0" borderId="31" xfId="0" applyNumberFormat="1" applyFill="1" applyBorder="1" applyAlignment="1">
      <alignment horizontal="right"/>
    </xf>
    <xf numFmtId="3" fontId="0" fillId="0" borderId="52" xfId="0" applyNumberFormat="1" applyBorder="1" applyAlignment="1">
      <alignment horizontal="right"/>
    </xf>
    <xf numFmtId="4" fontId="35" fillId="2" borderId="21" xfId="0" applyNumberFormat="1" applyFont="1" applyFill="1" applyBorder="1" applyAlignment="1">
      <alignment horizontal="right"/>
    </xf>
    <xf numFmtId="3" fontId="35" fillId="2" borderId="13" xfId="0" applyNumberFormat="1" applyFont="1" applyFill="1" applyBorder="1" applyAlignment="1">
      <alignment horizontal="right"/>
    </xf>
    <xf numFmtId="4" fontId="0" fillId="0" borderId="21" xfId="0" applyNumberFormat="1" applyBorder="1" applyAlignment="1">
      <alignment horizontal="right"/>
    </xf>
    <xf numFmtId="3" fontId="0" fillId="0" borderId="13" xfId="0" applyNumberFormat="1" applyBorder="1" applyAlignment="1">
      <alignment horizontal="right"/>
    </xf>
    <xf numFmtId="4" fontId="0" fillId="0" borderId="21" xfId="0" applyNumberFormat="1" applyBorder="1" applyAlignment="1">
      <alignment horizontal="right"/>
    </xf>
    <xf numFmtId="4" fontId="0" fillId="0" borderId="21" xfId="0" applyNumberFormat="1" applyFill="1" applyBorder="1" applyAlignment="1">
      <alignment horizontal="right"/>
    </xf>
    <xf numFmtId="3" fontId="0" fillId="0" borderId="13" xfId="0" applyNumberFormat="1" applyFill="1" applyBorder="1" applyAlignment="1">
      <alignment horizontal="right"/>
    </xf>
    <xf numFmtId="4" fontId="0" fillId="0" borderId="6" xfId="0" applyNumberFormat="1" applyFill="1" applyBorder="1" applyAlignment="1">
      <alignment horizontal="right"/>
    </xf>
    <xf numFmtId="4" fontId="0" fillId="0" borderId="21" xfId="0" applyNumberFormat="1" applyBorder="1" applyAlignment="1">
      <alignment horizontal="right" vertical="center"/>
    </xf>
    <xf numFmtId="3" fontId="0" fillId="0" borderId="13" xfId="0" applyNumberFormat="1" applyBorder="1" applyAlignment="1">
      <alignment horizontal="right" vertical="center"/>
    </xf>
    <xf numFmtId="0" fontId="35" fillId="0" borderId="12" xfId="0" applyFont="1" applyBorder="1" applyAlignment="1">
      <alignment horizontal="right" vertical="center"/>
    </xf>
    <xf numFmtId="4" fontId="0" fillId="0" borderId="21" xfId="0" applyNumberFormat="1" applyFill="1" applyBorder="1" applyAlignment="1">
      <alignment horizontal="right"/>
    </xf>
    <xf numFmtId="4" fontId="0" fillId="2" borderId="6" xfId="0" applyNumberFormat="1" applyFont="1" applyFill="1" applyBorder="1" applyAlignment="1">
      <alignment horizontal="right"/>
    </xf>
    <xf numFmtId="4" fontId="16" fillId="2" borderId="13" xfId="0" applyNumberFormat="1" applyFont="1" applyFill="1" applyBorder="1" applyAlignment="1">
      <alignment horizontal="right" vertical="center"/>
    </xf>
    <xf numFmtId="4" fontId="16" fillId="2" borderId="21" xfId="0" applyNumberFormat="1" applyFont="1" applyFill="1" applyBorder="1" applyAlignment="1">
      <alignment horizontal="right" vertical="center"/>
    </xf>
    <xf numFmtId="4" fontId="0" fillId="0" borderId="21" xfId="0" applyNumberFormat="1" applyBorder="1" applyAlignment="1">
      <alignment horizontal="right"/>
    </xf>
    <xf numFmtId="3" fontId="0" fillId="0" borderId="14" xfId="0" applyNumberFormat="1" applyBorder="1" applyAlignment="1">
      <alignment horizontal="right"/>
    </xf>
    <xf numFmtId="4" fontId="0" fillId="0" borderId="24" xfId="0" applyNumberFormat="1" applyBorder="1" applyAlignment="1">
      <alignment horizontal="right"/>
    </xf>
    <xf numFmtId="3" fontId="0" fillId="0" borderId="11" xfId="0" applyNumberFormat="1" applyBorder="1" applyAlignment="1">
      <alignment horizontal="right"/>
    </xf>
    <xf numFmtId="4" fontId="16" fillId="0" borderId="13" xfId="0" applyNumberFormat="1" applyFont="1" applyBorder="1" applyAlignment="1">
      <alignment horizontal="right" vertical="center"/>
    </xf>
    <xf numFmtId="4" fontId="16" fillId="0" borderId="13" xfId="0" applyNumberFormat="1" applyFont="1" applyBorder="1" applyAlignment="1">
      <alignment horizontal="right"/>
    </xf>
    <xf numFmtId="4" fontId="0" fillId="0" borderId="14" xfId="0" applyNumberFormat="1" applyBorder="1" applyAlignment="1">
      <alignment horizontal="right"/>
    </xf>
    <xf numFmtId="4" fontId="0" fillId="0" borderId="13" xfId="0" applyNumberFormat="1" applyFill="1" applyBorder="1" applyAlignment="1">
      <alignment horizontal="right"/>
    </xf>
    <xf numFmtId="4" fontId="14" fillId="0" borderId="20" xfId="0" applyNumberFormat="1" applyFont="1" applyBorder="1" applyAlignment="1">
      <alignment horizontal="right"/>
    </xf>
    <xf numFmtId="4" fontId="16" fillId="0" borderId="11" xfId="0" applyNumberFormat="1" applyFont="1" applyBorder="1" applyAlignment="1">
      <alignment horizontal="right"/>
    </xf>
    <xf numFmtId="4" fontId="14" fillId="0" borderId="17" xfId="0" applyNumberFormat="1" applyFont="1" applyBorder="1" applyAlignment="1">
      <alignment horizontal="right"/>
    </xf>
    <xf numFmtId="4" fontId="0" fillId="0" borderId="13" xfId="0" applyNumberFormat="1" applyBorder="1" applyAlignment="1">
      <alignment horizontal="right" vertical="center" wrapText="1"/>
    </xf>
    <xf numFmtId="4" fontId="0" fillId="0" borderId="1" xfId="0" applyNumberFormat="1" applyBorder="1" applyAlignment="1">
      <alignment horizontal="right" vertical="center" wrapText="1"/>
    </xf>
    <xf numFmtId="4" fontId="16" fillId="0" borderId="21" xfId="0" applyNumberFormat="1" applyFont="1" applyBorder="1" applyAlignment="1">
      <alignment horizontal="right" vertical="center"/>
    </xf>
    <xf numFmtId="3" fontId="14" fillId="0" borderId="72" xfId="0" applyNumberFormat="1" applyFont="1" applyBorder="1" applyAlignment="1">
      <alignment horizontal="right"/>
    </xf>
    <xf numFmtId="3" fontId="0" fillId="0" borderId="13" xfId="0" applyNumberFormat="1" applyBorder="1" applyAlignment="1">
      <alignment horizontal="right"/>
    </xf>
    <xf numFmtId="4" fontId="16" fillId="0" borderId="21" xfId="0" applyNumberFormat="1" applyFont="1" applyBorder="1" applyAlignment="1">
      <alignment horizontal="right"/>
    </xf>
    <xf numFmtId="4" fontId="16" fillId="0" borderId="21" xfId="0" applyNumberFormat="1" applyFont="1" applyBorder="1" applyAlignment="1">
      <alignment horizontal="right"/>
    </xf>
    <xf numFmtId="4" fontId="0" fillId="0" borderId="13" xfId="0" applyNumberFormat="1" applyBorder="1" applyAlignment="1">
      <alignment horizontal="right"/>
    </xf>
    <xf numFmtId="4" fontId="0" fillId="0" borderId="6" xfId="0" applyNumberFormat="1" applyFont="1" applyBorder="1" applyAlignment="1">
      <alignment horizontal="right"/>
    </xf>
    <xf numFmtId="4" fontId="14" fillId="0" borderId="33" xfId="0" applyNumberFormat="1" applyFont="1" applyBorder="1" applyAlignment="1">
      <alignment horizontal="right" vertical="center" wrapText="1"/>
    </xf>
    <xf numFmtId="4" fontId="14" fillId="0" borderId="33" xfId="0" applyNumberFormat="1" applyFont="1" applyBorder="1"/>
    <xf numFmtId="4" fontId="0" fillId="0" borderId="23" xfId="0" applyNumberFormat="1" applyBorder="1" applyAlignment="1">
      <alignment horizontal="right"/>
    </xf>
    <xf numFmtId="0" fontId="0" fillId="2" borderId="0" xfId="0" applyFill="1"/>
    <xf numFmtId="4" fontId="16" fillId="0" borderId="24" xfId="0" applyNumberFormat="1" applyFont="1" applyBorder="1" applyAlignment="1">
      <alignment horizontal="right"/>
    </xf>
    <xf numFmtId="4" fontId="0" fillId="0" borderId="75" xfId="0" applyNumberFormat="1" applyBorder="1" applyAlignment="1">
      <alignment horizontal="right"/>
    </xf>
    <xf numFmtId="4" fontId="0" fillId="0" borderId="33" xfId="0" applyNumberFormat="1" applyBorder="1" applyAlignment="1">
      <alignment horizontal="right"/>
    </xf>
    <xf numFmtId="3" fontId="14" fillId="0" borderId="64" xfId="0" applyNumberFormat="1" applyFont="1" applyBorder="1" applyAlignment="1">
      <alignment horizontal="right"/>
    </xf>
    <xf numFmtId="4" fontId="16" fillId="0" borderId="15" xfId="0" applyNumberFormat="1" applyFont="1" applyBorder="1" applyAlignment="1">
      <alignment horizontal="right"/>
    </xf>
    <xf numFmtId="4" fontId="0" fillId="0" borderId="53" xfId="0" applyNumberFormat="1" applyBorder="1" applyAlignment="1">
      <alignment horizontal="right"/>
    </xf>
    <xf numFmtId="4" fontId="0" fillId="0" borderId="55" xfId="0" applyNumberFormat="1" applyBorder="1" applyAlignment="1">
      <alignment horizontal="right"/>
    </xf>
    <xf numFmtId="4" fontId="0" fillId="0" borderId="69" xfId="0" applyNumberFormat="1" applyBorder="1" applyAlignment="1">
      <alignment horizontal="right"/>
    </xf>
    <xf numFmtId="4" fontId="0" fillId="0" borderId="31" xfId="0" applyNumberFormat="1" applyBorder="1" applyAlignment="1">
      <alignment horizontal="right"/>
    </xf>
    <xf numFmtId="3" fontId="14" fillId="0" borderId="81" xfId="0" applyNumberFormat="1" applyFont="1" applyBorder="1" applyAlignment="1">
      <alignment horizontal="right"/>
    </xf>
    <xf numFmtId="4" fontId="15" fillId="0" borderId="16" xfId="0" applyNumberFormat="1" applyFont="1" applyBorder="1" applyAlignment="1">
      <alignment horizontal="right"/>
    </xf>
    <xf numFmtId="4" fontId="15" fillId="0" borderId="17" xfId="0" applyNumberFormat="1" applyFont="1" applyBorder="1" applyAlignment="1">
      <alignment horizontal="right"/>
    </xf>
    <xf numFmtId="4" fontId="14" fillId="0" borderId="68" xfId="0" applyNumberFormat="1" applyFont="1" applyBorder="1" applyAlignment="1">
      <alignment horizontal="right"/>
    </xf>
    <xf numFmtId="4" fontId="14" fillId="0" borderId="39" xfId="0" applyNumberFormat="1" applyFont="1" applyBorder="1" applyAlignment="1">
      <alignment horizontal="right"/>
    </xf>
    <xf numFmtId="4" fontId="0" fillId="0" borderId="14" xfId="0" applyNumberFormat="1" applyBorder="1" applyAlignment="1">
      <alignment horizontal="right"/>
    </xf>
    <xf numFmtId="0" fontId="17" fillId="0" borderId="13" xfId="0" applyFont="1" applyBorder="1" applyAlignment="1">
      <alignment horizontal="center"/>
    </xf>
    <xf numFmtId="0" fontId="0" fillId="0" borderId="9" xfId="0" applyBorder="1"/>
    <xf numFmtId="0" fontId="0" fillId="0" borderId="14" xfId="0" applyBorder="1"/>
    <xf numFmtId="0" fontId="0" fillId="0" borderId="15" xfId="0" applyBorder="1"/>
    <xf numFmtId="0" fontId="0" fillId="0" borderId="23" xfId="0" applyBorder="1"/>
    <xf numFmtId="0" fontId="0" fillId="0" borderId="6" xfId="0" applyBorder="1"/>
    <xf numFmtId="0" fontId="0" fillId="0" borderId="2" xfId="0" applyBorder="1"/>
    <xf numFmtId="0" fontId="0" fillId="0" borderId="10" xfId="0" applyBorder="1"/>
    <xf numFmtId="0" fontId="0" fillId="0" borderId="13" xfId="0" applyBorder="1"/>
    <xf numFmtId="0" fontId="0" fillId="0" borderId="21" xfId="0" applyBorder="1"/>
    <xf numFmtId="0" fontId="0" fillId="0" borderId="7" xfId="0" applyBorder="1"/>
    <xf numFmtId="4" fontId="0" fillId="0" borderId="12" xfId="0" applyNumberFormat="1" applyBorder="1"/>
    <xf numFmtId="4" fontId="0" fillId="0" borderId="11" xfId="0" applyNumberFormat="1" applyBorder="1"/>
    <xf numFmtId="4" fontId="0" fillId="0" borderId="13" xfId="0" applyNumberFormat="1" applyBorder="1"/>
    <xf numFmtId="4" fontId="0" fillId="0" borderId="14" xfId="0" applyNumberFormat="1" applyBorder="1"/>
    <xf numFmtId="4" fontId="0" fillId="0" borderId="24" xfId="0" applyNumberFormat="1" applyBorder="1"/>
    <xf numFmtId="4" fontId="0" fillId="0" borderId="6" xfId="0" applyNumberFormat="1" applyBorder="1"/>
    <xf numFmtId="4" fontId="0" fillId="0" borderId="4" xfId="0" applyNumberFormat="1" applyBorder="1"/>
    <xf numFmtId="4" fontId="0" fillId="0" borderId="29" xfId="0" applyNumberFormat="1" applyBorder="1"/>
    <xf numFmtId="0" fontId="0" fillId="0" borderId="1" xfId="0" applyBorder="1"/>
    <xf numFmtId="0" fontId="17" fillId="0" borderId="5" xfId="0" applyFont="1" applyBorder="1"/>
    <xf numFmtId="3" fontId="0" fillId="0" borderId="33" xfId="0" applyNumberFormat="1" applyBorder="1"/>
    <xf numFmtId="0" fontId="0" fillId="0" borderId="32" xfId="0" applyBorder="1"/>
    <xf numFmtId="0" fontId="17" fillId="0" borderId="15" xfId="0" applyFont="1" applyBorder="1"/>
    <xf numFmtId="0" fontId="17" fillId="0" borderId="14" xfId="0" applyFont="1" applyBorder="1"/>
    <xf numFmtId="0" fontId="17" fillId="0" borderId="21" xfId="0" applyFont="1" applyBorder="1"/>
    <xf numFmtId="0" fontId="17" fillId="0" borderId="13" xfId="0" applyFont="1" applyBorder="1"/>
    <xf numFmtId="0" fontId="17" fillId="0" borderId="9" xfId="0" applyFont="1" applyBorder="1"/>
    <xf numFmtId="0" fontId="17" fillId="0" borderId="2" xfId="0" applyFont="1" applyBorder="1"/>
    <xf numFmtId="4" fontId="16" fillId="0" borderId="13" xfId="0" applyNumberFormat="1" applyFont="1" applyBorder="1"/>
    <xf numFmtId="4" fontId="0" fillId="0" borderId="21" xfId="0" applyNumberFormat="1" applyBorder="1" applyAlignment="1">
      <alignment horizontal="right"/>
    </xf>
    <xf numFmtId="3" fontId="0" fillId="0" borderId="1" xfId="0" applyNumberFormat="1" applyBorder="1"/>
    <xf numFmtId="4" fontId="0" fillId="0" borderId="53" xfId="0" applyNumberFormat="1" applyBorder="1"/>
    <xf numFmtId="0" fontId="0" fillId="0" borderId="29" xfId="0" applyBorder="1"/>
    <xf numFmtId="3" fontId="22" fillId="0" borderId="15" xfId="0" applyNumberFormat="1" applyFont="1" applyBorder="1"/>
    <xf numFmtId="3" fontId="22" fillId="0" borderId="21" xfId="0" applyNumberFormat="1" applyFont="1" applyBorder="1"/>
    <xf numFmtId="3" fontId="22" fillId="0" borderId="9" xfId="0" applyNumberFormat="1" applyFont="1" applyBorder="1"/>
    <xf numFmtId="3" fontId="22" fillId="0" borderId="14" xfId="0" applyNumberFormat="1" applyFont="1" applyBorder="1"/>
    <xf numFmtId="3" fontId="22" fillId="0" borderId="13" xfId="0" applyNumberFormat="1" applyFont="1" applyBorder="1"/>
    <xf numFmtId="3" fontId="22" fillId="0" borderId="2" xfId="0" applyNumberFormat="1" applyFont="1" applyBorder="1"/>
    <xf numFmtId="0" fontId="34" fillId="0" borderId="15" xfId="0" applyFont="1" applyBorder="1"/>
    <xf numFmtId="0" fontId="34" fillId="0" borderId="14" xfId="0" applyFont="1" applyBorder="1"/>
    <xf numFmtId="0" fontId="34" fillId="0" borderId="21" xfId="0" applyFont="1" applyBorder="1"/>
    <xf numFmtId="0" fontId="34" fillId="0" borderId="13" xfId="0" applyFont="1" applyBorder="1"/>
    <xf numFmtId="0" fontId="34" fillId="0" borderId="9" xfId="0" applyFont="1" applyBorder="1"/>
    <xf numFmtId="0" fontId="34" fillId="0" borderId="2" xfId="0" applyFont="1" applyBorder="1"/>
    <xf numFmtId="3" fontId="33" fillId="0" borderId="13" xfId="0" applyNumberFormat="1" applyFont="1" applyBorder="1"/>
    <xf numFmtId="0" fontId="35" fillId="0" borderId="24" xfId="0" applyFont="1" applyBorder="1" applyAlignment="1">
      <alignment horizontal="right" vertical="center"/>
    </xf>
    <xf numFmtId="0" fontId="35" fillId="0" borderId="11" xfId="0" applyFont="1" applyBorder="1" applyAlignment="1">
      <alignment horizontal="right" vertical="center"/>
    </xf>
    <xf numFmtId="0" fontId="35" fillId="0" borderId="21" xfId="0" applyFont="1" applyBorder="1" applyAlignment="1">
      <alignment horizontal="right" vertical="center"/>
    </xf>
    <xf numFmtId="0" fontId="35" fillId="0" borderId="13" xfId="0" applyFont="1" applyBorder="1" applyAlignment="1">
      <alignment horizontal="right" vertical="center"/>
    </xf>
    <xf numFmtId="0" fontId="35" fillId="0" borderId="1" xfId="0" applyFont="1" applyBorder="1" applyAlignment="1">
      <alignment horizontal="right" vertical="center"/>
    </xf>
    <xf numFmtId="0" fontId="35" fillId="0" borderId="6" xfId="0" applyFont="1" applyBorder="1" applyAlignment="1">
      <alignment horizontal="right" vertical="center"/>
    </xf>
    <xf numFmtId="0" fontId="35" fillId="0" borderId="13" xfId="0" applyFont="1" applyBorder="1" applyAlignment="1">
      <alignment vertical="center"/>
    </xf>
    <xf numFmtId="3" fontId="35" fillId="0" borderId="33" xfId="0" applyNumberFormat="1" applyFont="1" applyBorder="1" applyAlignment="1">
      <alignment horizontal="right" vertical="center"/>
    </xf>
    <xf numFmtId="3" fontId="38" fillId="0" borderId="24" xfId="0" applyNumberFormat="1" applyFont="1" applyBorder="1" applyAlignment="1">
      <alignment horizontal="right" vertical="center"/>
    </xf>
    <xf numFmtId="3" fontId="38" fillId="0" borderId="21" xfId="0" applyNumberFormat="1" applyFont="1" applyBorder="1" applyAlignment="1">
      <alignment horizontal="right" vertical="center"/>
    </xf>
    <xf numFmtId="0" fontId="35" fillId="0" borderId="1" xfId="0" applyFont="1" applyBorder="1" applyAlignment="1">
      <alignment vertical="center"/>
    </xf>
    <xf numFmtId="0" fontId="35" fillId="0" borderId="2" xfId="0" applyFont="1" applyBorder="1" applyAlignment="1">
      <alignment horizontal="right" vertical="center"/>
    </xf>
    <xf numFmtId="0" fontId="35" fillId="0" borderId="2" xfId="0" applyFont="1" applyBorder="1" applyAlignment="1">
      <alignment vertical="center"/>
    </xf>
    <xf numFmtId="0" fontId="35" fillId="0" borderId="10" xfId="0" applyFont="1" applyBorder="1" applyAlignment="1">
      <alignment horizontal="right" vertical="center"/>
    </xf>
    <xf numFmtId="0" fontId="35" fillId="0" borderId="21" xfId="0" applyFont="1" applyBorder="1" applyAlignment="1">
      <alignment vertical="center"/>
    </xf>
    <xf numFmtId="0" fontId="35" fillId="0" borderId="9" xfId="0" applyFont="1" applyBorder="1" applyAlignment="1">
      <alignment horizontal="right" vertical="center"/>
    </xf>
    <xf numFmtId="3" fontId="38" fillId="0" borderId="9" xfId="0" applyNumberFormat="1" applyFont="1" applyBorder="1" applyAlignment="1">
      <alignment horizontal="right" vertical="center"/>
    </xf>
    <xf numFmtId="3" fontId="38" fillId="0" borderId="2" xfId="0" applyNumberFormat="1" applyFont="1" applyBorder="1" applyAlignment="1">
      <alignment horizontal="right" vertical="center"/>
    </xf>
    <xf numFmtId="3" fontId="38" fillId="0" borderId="7" xfId="0" applyNumberFormat="1" applyFont="1" applyBorder="1" applyAlignment="1">
      <alignment horizontal="right" vertical="center"/>
    </xf>
    <xf numFmtId="3" fontId="38" fillId="0" borderId="13" xfId="0" applyNumberFormat="1" applyFont="1" applyBorder="1" applyAlignment="1">
      <alignment horizontal="right" vertical="center"/>
    </xf>
    <xf numFmtId="3" fontId="38" fillId="0" borderId="15" xfId="0" applyNumberFormat="1" applyFont="1" applyBorder="1" applyAlignment="1">
      <alignment horizontal="right" vertical="center"/>
    </xf>
    <xf numFmtId="3" fontId="33" fillId="0" borderId="14" xfId="0" applyNumberFormat="1" applyFont="1" applyBorder="1"/>
    <xf numFmtId="3" fontId="38" fillId="0" borderId="14" xfId="0" applyNumberFormat="1" applyFont="1" applyBorder="1" applyAlignment="1">
      <alignment horizontal="right" vertical="center"/>
    </xf>
    <xf numFmtId="3" fontId="38" fillId="0" borderId="11" xfId="0" applyNumberFormat="1" applyFont="1" applyBorder="1" applyAlignment="1">
      <alignment horizontal="right" vertical="center"/>
    </xf>
    <xf numFmtId="0" fontId="34" fillId="0" borderId="8" xfId="0" applyFont="1" applyBorder="1"/>
    <xf numFmtId="0" fontId="17" fillId="0" borderId="62" xfId="0" applyFont="1" applyBorder="1"/>
    <xf numFmtId="0" fontId="17" fillId="0" borderId="4" xfId="0" applyFont="1" applyBorder="1"/>
    <xf numFmtId="0" fontId="35" fillId="0" borderId="11" xfId="0" applyFont="1" applyBorder="1" applyAlignment="1">
      <alignment vertical="center"/>
    </xf>
    <xf numFmtId="0" fontId="35" fillId="0" borderId="12" xfId="0" applyFont="1" applyBorder="1" applyAlignment="1">
      <alignment vertical="center"/>
    </xf>
    <xf numFmtId="0" fontId="35" fillId="0" borderId="9" xfId="0" applyFont="1" applyBorder="1" applyAlignment="1">
      <alignment vertical="center"/>
    </xf>
    <xf numFmtId="0" fontId="35" fillId="0" borderId="10" xfId="0" applyFont="1" applyBorder="1" applyAlignment="1">
      <alignment vertical="center"/>
    </xf>
    <xf numFmtId="0" fontId="34" fillId="0" borderId="62" xfId="0" applyFont="1" applyBorder="1"/>
    <xf numFmtId="0" fontId="34" fillId="0" borderId="4" xfId="0" applyFont="1" applyBorder="1"/>
    <xf numFmtId="0" fontId="34" fillId="0" borderId="5" xfId="0" applyFont="1" applyBorder="1"/>
    <xf numFmtId="3" fontId="22" fillId="0" borderId="7" xfId="0" applyNumberFormat="1" applyFont="1" applyBorder="1"/>
    <xf numFmtId="3" fontId="0" fillId="0" borderId="51" xfId="0" applyNumberFormat="1" applyBorder="1"/>
    <xf numFmtId="0" fontId="35" fillId="0" borderId="21" xfId="0" applyFont="1" applyBorder="1" applyAlignment="1">
      <alignment horizontal="right"/>
    </xf>
    <xf numFmtId="0" fontId="35" fillId="0" borderId="21" xfId="0" applyFont="1" applyBorder="1"/>
    <xf numFmtId="0" fontId="17" fillId="0" borderId="8" xfId="0" applyFont="1" applyBorder="1"/>
    <xf numFmtId="0" fontId="17" fillId="0" borderId="50" xfId="0" applyFont="1" applyBorder="1"/>
    <xf numFmtId="0" fontId="17" fillId="0" borderId="32" xfId="0" applyFont="1" applyBorder="1"/>
    <xf numFmtId="0" fontId="35" fillId="0" borderId="8" xfId="0" applyFont="1" applyBorder="1" applyAlignment="1">
      <alignment vertical="center"/>
    </xf>
    <xf numFmtId="0" fontId="35" fillId="0" borderId="32" xfId="0" applyFont="1" applyBorder="1" applyAlignment="1">
      <alignment vertical="center"/>
    </xf>
    <xf numFmtId="0" fontId="35" fillId="0" borderId="22" xfId="0" applyFont="1" applyBorder="1" applyAlignment="1">
      <alignment horizontal="right" vertical="center"/>
    </xf>
    <xf numFmtId="0" fontId="34" fillId="0" borderId="32" xfId="0" applyFont="1" applyBorder="1"/>
    <xf numFmtId="0" fontId="34" fillId="0" borderId="27" xfId="0" applyFont="1" applyBorder="1"/>
    <xf numFmtId="0" fontId="17" fillId="0" borderId="27" xfId="0" applyFont="1" applyBorder="1"/>
    <xf numFmtId="3" fontId="0" fillId="0" borderId="18" xfId="0" applyNumberFormat="1" applyBorder="1" applyAlignment="1">
      <alignment horizontal="right"/>
    </xf>
    <xf numFmtId="0" fontId="14" fillId="0" borderId="11" xfId="0" applyFont="1" applyBorder="1" applyAlignment="1">
      <alignment horizontal="center"/>
    </xf>
    <xf numFmtId="0" fontId="14" fillId="0" borderId="12" xfId="0" applyFont="1" applyBorder="1" applyAlignment="1">
      <alignment horizontal="center"/>
    </xf>
    <xf numFmtId="0" fontId="14" fillId="0" borderId="24" xfId="0" applyFont="1" applyBorder="1" applyAlignment="1">
      <alignment horizont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51" xfId="0" applyFont="1" applyBorder="1" applyAlignment="1">
      <alignment horizontal="center"/>
    </xf>
    <xf numFmtId="0" fontId="14" fillId="0" borderId="74" xfId="0" applyFont="1" applyBorder="1" applyAlignment="1">
      <alignment horizontal="center"/>
    </xf>
    <xf numFmtId="0" fontId="14" fillId="0" borderId="56" xfId="0" applyFont="1" applyBorder="1" applyAlignment="1">
      <alignment horizontal="center"/>
    </xf>
    <xf numFmtId="0" fontId="14" fillId="0" borderId="57" xfId="0" applyFont="1" applyBorder="1" applyAlignment="1">
      <alignment horizontal="center" vertical="center"/>
    </xf>
    <xf numFmtId="0" fontId="14" fillId="0" borderId="58" xfId="0" applyFont="1" applyBorder="1" applyAlignment="1">
      <alignment horizontal="center" vertical="center"/>
    </xf>
    <xf numFmtId="169" fontId="0" fillId="6" borderId="2" xfId="0" applyNumberFormat="1" applyFill="1" applyBorder="1"/>
    <xf numFmtId="169" fontId="0" fillId="6" borderId="5" xfId="0" applyNumberFormat="1" applyFill="1" applyBorder="1"/>
    <xf numFmtId="4" fontId="0" fillId="6" borderId="2" xfId="0" applyNumberFormat="1" applyFill="1" applyBorder="1"/>
    <xf numFmtId="4" fontId="34" fillId="0" borderId="6" xfId="0" applyNumberFormat="1" applyFont="1" applyBorder="1"/>
    <xf numFmtId="4" fontId="34" fillId="0" borderId="26" xfId="0" applyNumberFormat="1" applyFont="1" applyBorder="1"/>
    <xf numFmtId="0" fontId="0" fillId="0" borderId="10" xfId="0" applyFill="1" applyBorder="1"/>
    <xf numFmtId="169" fontId="0" fillId="0" borderId="46" xfId="0" applyNumberFormat="1" applyBorder="1"/>
    <xf numFmtId="168" fontId="33" fillId="2" borderId="33" xfId="1" applyNumberFormat="1" applyFont="1" applyFill="1" applyBorder="1" applyAlignment="1">
      <alignment horizontal="right"/>
    </xf>
    <xf numFmtId="0" fontId="22" fillId="0" borderId="33" xfId="0" applyFont="1" applyBorder="1" applyAlignment="1">
      <alignment horizontal="center"/>
    </xf>
    <xf numFmtId="0" fontId="38" fillId="2" borderId="33" xfId="0" applyFont="1" applyFill="1" applyBorder="1" applyAlignment="1">
      <alignment horizontal="right" vertical="center"/>
    </xf>
    <xf numFmtId="168" fontId="22" fillId="0" borderId="33" xfId="1" applyNumberFormat="1" applyFont="1" applyBorder="1" applyAlignment="1">
      <alignment horizontal="right"/>
    </xf>
    <xf numFmtId="168" fontId="22" fillId="0" borderId="33" xfId="1" applyNumberFormat="1" applyFont="1" applyBorder="1" applyAlignment="1">
      <alignment horizontal="right"/>
    </xf>
    <xf numFmtId="168" fontId="22" fillId="0" borderId="33" xfId="1" applyNumberFormat="1" applyFont="1" applyBorder="1" applyAlignment="1">
      <alignment horizontal="right"/>
    </xf>
    <xf numFmtId="0" fontId="22" fillId="0" borderId="33" xfId="0" applyFont="1" applyBorder="1" applyAlignment="1">
      <alignment horizontal="right"/>
    </xf>
    <xf numFmtId="172" fontId="48" fillId="0" borderId="1" xfId="1" applyNumberFormat="1" applyFont="1" applyBorder="1" applyAlignment="1">
      <alignment horizontal="center"/>
    </xf>
    <xf numFmtId="172" fontId="24" fillId="0" borderId="30" xfId="1" applyNumberFormat="1" applyFont="1" applyBorder="1" applyAlignment="1">
      <alignment horizontal="right"/>
    </xf>
    <xf numFmtId="168" fontId="22" fillId="0" borderId="33" xfId="1" applyNumberFormat="1" applyFont="1" applyBorder="1" applyAlignment="1">
      <alignment horizontal="right"/>
    </xf>
    <xf numFmtId="172" fontId="49" fillId="0" borderId="30" xfId="1" applyNumberFormat="1" applyFont="1" applyBorder="1"/>
    <xf numFmtId="168" fontId="33" fillId="0" borderId="33" xfId="1" applyNumberFormat="1" applyFont="1" applyBorder="1"/>
    <xf numFmtId="168" fontId="22" fillId="0" borderId="33" xfId="1" applyNumberFormat="1" applyFont="1" applyBorder="1" applyAlignment="1">
      <alignment horizontal="right"/>
    </xf>
    <xf numFmtId="168" fontId="33" fillId="0" borderId="33" xfId="1" applyNumberFormat="1" applyFont="1" applyBorder="1" applyAlignment="1">
      <alignment horizontal="right"/>
    </xf>
    <xf numFmtId="168" fontId="20" fillId="2" borderId="1" xfId="1" applyNumberFormat="1" applyFont="1" applyFill="1" applyBorder="1" applyAlignment="1">
      <alignment horizontal="right"/>
    </xf>
    <xf numFmtId="168" fontId="22" fillId="2" borderId="1" xfId="1" applyNumberFormat="1" applyFont="1" applyFill="1" applyBorder="1" applyAlignment="1">
      <alignment horizontal="right"/>
    </xf>
    <xf numFmtId="168" fontId="22" fillId="0" borderId="33" xfId="1" applyNumberFormat="1" applyFont="1" applyBorder="1" applyAlignment="1">
      <alignment horizontal="right"/>
    </xf>
    <xf numFmtId="168" fontId="22" fillId="2" borderId="1" xfId="1" applyNumberFormat="1" applyFont="1" applyFill="1" applyBorder="1" applyAlignment="1">
      <alignment horizontal="right"/>
    </xf>
    <xf numFmtId="168" fontId="22" fillId="2" borderId="33" xfId="1" applyNumberFormat="1" applyFont="1" applyFill="1" applyBorder="1" applyAlignment="1">
      <alignment horizontal="right"/>
    </xf>
    <xf numFmtId="3" fontId="38" fillId="2" borderId="33" xfId="0" applyNumberFormat="1" applyFont="1" applyFill="1" applyBorder="1" applyAlignment="1">
      <alignment horizontal="right" vertical="center"/>
    </xf>
    <xf numFmtId="4" fontId="24" fillId="0" borderId="19" xfId="0" applyNumberFormat="1" applyFont="1" applyBorder="1" applyAlignment="1">
      <alignment horizontal="right"/>
    </xf>
    <xf numFmtId="168" fontId="22" fillId="0" borderId="33" xfId="1" applyNumberFormat="1" applyFont="1" applyBorder="1" applyAlignment="1">
      <alignment horizontal="right"/>
    </xf>
    <xf numFmtId="168" fontId="12" fillId="0" borderId="33" xfId="1" applyNumberFormat="1" applyFont="1" applyBorder="1" applyAlignment="1">
      <alignment horizontal="right"/>
    </xf>
    <xf numFmtId="168" fontId="22" fillId="0" borderId="33" xfId="1" applyNumberFormat="1" applyFont="1" applyBorder="1" applyAlignment="1">
      <alignment horizontal="right"/>
    </xf>
    <xf numFmtId="168" fontId="22" fillId="0" borderId="33" xfId="1" applyNumberFormat="1" applyFont="1" applyBorder="1" applyAlignment="1">
      <alignment horizontal="right"/>
    </xf>
    <xf numFmtId="3" fontId="0" fillId="0" borderId="16" xfId="0" applyNumberFormat="1" applyBorder="1"/>
    <xf numFmtId="3" fontId="0" fillId="0" borderId="17" xfId="0" applyNumberFormat="1" applyBorder="1"/>
    <xf numFmtId="3" fontId="0" fillId="0" borderId="67" xfId="0" applyNumberFormat="1" applyBorder="1"/>
    <xf numFmtId="3" fontId="0" fillId="0" borderId="37" xfId="0" applyNumberFormat="1" applyBorder="1"/>
    <xf numFmtId="3" fontId="0" fillId="0" borderId="37" xfId="0" applyNumberFormat="1" applyBorder="1"/>
    <xf numFmtId="3" fontId="0" fillId="0" borderId="2" xfId="0" applyNumberFormat="1" applyBorder="1" applyAlignment="1">
      <alignment horizontal="center"/>
    </xf>
    <xf numFmtId="3" fontId="0" fillId="0" borderId="9" xfId="0" applyNumberFormat="1" applyBorder="1" applyAlignment="1">
      <alignment horizontal="center"/>
    </xf>
    <xf numFmtId="3" fontId="0" fillId="0" borderId="2" xfId="0" applyNumberFormat="1" applyBorder="1" applyAlignment="1">
      <alignment horizontal="center"/>
    </xf>
    <xf numFmtId="3" fontId="0" fillId="0" borderId="9" xfId="0" applyNumberFormat="1" applyBorder="1" applyAlignment="1">
      <alignment horizontal="center"/>
    </xf>
    <xf numFmtId="3" fontId="0" fillId="0" borderId="36" xfId="0" applyNumberFormat="1" applyBorder="1"/>
    <xf numFmtId="3" fontId="0" fillId="0" borderId="37" xfId="0" applyNumberFormat="1" applyBorder="1"/>
    <xf numFmtId="3" fontId="0" fillId="0" borderId="37" xfId="0" applyNumberFormat="1" applyBorder="1"/>
    <xf numFmtId="0" fontId="0" fillId="0" borderId="0" xfId="0"/>
    <xf numFmtId="3" fontId="0" fillId="0" borderId="36" xfId="0" applyNumberFormat="1" applyBorder="1"/>
    <xf numFmtId="3" fontId="0" fillId="0" borderId="37" xfId="0" applyNumberFormat="1" applyBorder="1"/>
    <xf numFmtId="4" fontId="16" fillId="2" borderId="1" xfId="0" applyNumberFormat="1" applyFont="1" applyFill="1" applyBorder="1"/>
    <xf numFmtId="4" fontId="35" fillId="0" borderId="14" xfId="0" applyNumberFormat="1" applyFont="1" applyBorder="1" applyAlignment="1">
      <alignment horizontal="right"/>
    </xf>
    <xf numFmtId="4" fontId="16" fillId="0" borderId="13" xfId="0" applyNumberFormat="1" applyFont="1" applyBorder="1"/>
    <xf numFmtId="4" fontId="16" fillId="0" borderId="1" xfId="0" applyNumberFormat="1" applyFont="1" applyBorder="1"/>
    <xf numFmtId="4" fontId="35" fillId="0" borderId="13" xfId="0" applyNumberFormat="1" applyFont="1" applyBorder="1"/>
    <xf numFmtId="4" fontId="35" fillId="0" borderId="1" xfId="0" applyNumberFormat="1" applyFont="1" applyBorder="1"/>
    <xf numFmtId="0" fontId="16" fillId="0" borderId="15" xfId="0" applyFont="1" applyBorder="1"/>
    <xf numFmtId="4" fontId="16" fillId="0" borderId="13" xfId="0" applyNumberFormat="1" applyFont="1" applyBorder="1"/>
    <xf numFmtId="0" fontId="0" fillId="2" borderId="0" xfId="0" applyFill="1"/>
    <xf numFmtId="0" fontId="14" fillId="2" borderId="0" xfId="0" applyFont="1" applyFill="1"/>
    <xf numFmtId="4" fontId="16" fillId="2" borderId="13" xfId="0" applyNumberFormat="1" applyFont="1" applyFill="1" applyBorder="1"/>
    <xf numFmtId="4" fontId="16" fillId="0" borderId="1" xfId="0" applyNumberFormat="1" applyFont="1" applyBorder="1"/>
    <xf numFmtId="0" fontId="14" fillId="0" borderId="16" xfId="0" applyFont="1" applyBorder="1" applyAlignment="1">
      <alignment horizontal="center"/>
    </xf>
    <xf numFmtId="4" fontId="35" fillId="0" borderId="23" xfId="0" applyNumberFormat="1" applyFont="1" applyBorder="1" applyAlignment="1">
      <alignment horizontal="right"/>
    </xf>
    <xf numFmtId="4" fontId="35" fillId="0" borderId="11" xfId="0" applyNumberFormat="1" applyFont="1" applyBorder="1"/>
    <xf numFmtId="4" fontId="35" fillId="0" borderId="12" xfId="0" applyNumberFormat="1" applyFont="1" applyBorder="1"/>
    <xf numFmtId="0" fontId="35" fillId="2" borderId="2" xfId="0" applyFont="1" applyFill="1" applyBorder="1" applyAlignment="1">
      <alignment horizontal="right" vertical="center"/>
    </xf>
    <xf numFmtId="0" fontId="0" fillId="2" borderId="21" xfId="0" applyFill="1" applyBorder="1" applyAlignment="1">
      <alignment horizontal="right" vertical="center"/>
    </xf>
    <xf numFmtId="0" fontId="35" fillId="2" borderId="13" xfId="0" applyFont="1" applyFill="1" applyBorder="1" applyAlignment="1">
      <alignment horizontal="right" vertical="center"/>
    </xf>
    <xf numFmtId="0" fontId="0" fillId="2" borderId="1" xfId="0" applyFill="1" applyBorder="1" applyAlignment="1">
      <alignment horizontal="right" vertical="center"/>
    </xf>
    <xf numFmtId="3" fontId="16" fillId="0" borderId="12" xfId="0" applyNumberFormat="1" applyFont="1" applyBorder="1"/>
    <xf numFmtId="3" fontId="16" fillId="0" borderId="24" xfId="0" applyNumberFormat="1" applyFont="1" applyBorder="1"/>
    <xf numFmtId="3" fontId="16" fillId="0" borderId="22" xfId="0" applyNumberFormat="1" applyFont="1" applyBorder="1"/>
    <xf numFmtId="3" fontId="16" fillId="0" borderId="8" xfId="0" applyNumberFormat="1" applyFont="1" applyBorder="1"/>
    <xf numFmtId="3" fontId="0" fillId="2" borderId="11" xfId="0" applyNumberFormat="1" applyFont="1" applyFill="1" applyBorder="1"/>
    <xf numFmtId="3" fontId="0" fillId="2" borderId="13" xfId="0" applyNumberFormat="1" applyFont="1" applyFill="1" applyBorder="1"/>
    <xf numFmtId="3" fontId="0" fillId="0" borderId="32" xfId="0" applyNumberFormat="1" applyFont="1" applyFill="1" applyBorder="1"/>
    <xf numFmtId="0" fontId="35" fillId="2" borderId="13" xfId="0" applyFont="1" applyFill="1" applyBorder="1" applyAlignment="1">
      <alignment vertical="center"/>
    </xf>
    <xf numFmtId="0" fontId="16" fillId="0" borderId="21" xfId="0" applyFont="1" applyBorder="1"/>
    <xf numFmtId="0" fontId="16" fillId="0" borderId="1" xfId="0" applyFont="1" applyBorder="1"/>
    <xf numFmtId="3" fontId="16" fillId="0" borderId="13" xfId="0" applyNumberFormat="1" applyFont="1" applyBorder="1" applyAlignment="1">
      <alignment horizontal="right"/>
    </xf>
    <xf numFmtId="3" fontId="16" fillId="0" borderId="1" xfId="0" applyNumberFormat="1" applyFont="1" applyBorder="1" applyAlignment="1">
      <alignment horizontal="right"/>
    </xf>
    <xf numFmtId="3" fontId="0" fillId="0" borderId="13" xfId="0" applyNumberFormat="1" applyFont="1" applyBorder="1"/>
    <xf numFmtId="3" fontId="0" fillId="0" borderId="13" xfId="0" applyNumberFormat="1" applyFont="1" applyFill="1" applyBorder="1"/>
    <xf numFmtId="3" fontId="0" fillId="0" borderId="2" xfId="0" applyNumberFormat="1" applyFont="1" applyFill="1" applyBorder="1"/>
    <xf numFmtId="0" fontId="0" fillId="0" borderId="13" xfId="0" applyFont="1" applyBorder="1" applyAlignment="1">
      <alignment horizontal="center"/>
    </xf>
    <xf numFmtId="3" fontId="0" fillId="0" borderId="13" xfId="0" applyNumberFormat="1" applyFont="1" applyFill="1" applyBorder="1" applyAlignment="1">
      <alignment horizontal="center"/>
    </xf>
    <xf numFmtId="3" fontId="0" fillId="0" borderId="2" xfId="0" applyNumberFormat="1" applyFont="1" applyFill="1" applyBorder="1" applyAlignment="1">
      <alignment horizontal="center"/>
    </xf>
    <xf numFmtId="3" fontId="0" fillId="0" borderId="13" xfId="0" applyNumberFormat="1" applyFont="1" applyBorder="1"/>
    <xf numFmtId="3" fontId="0" fillId="0" borderId="13" xfId="0" applyNumberFormat="1" applyFont="1" applyFill="1" applyBorder="1"/>
    <xf numFmtId="3" fontId="0" fillId="0" borderId="2" xfId="0" applyNumberFormat="1" applyFont="1" applyFill="1" applyBorder="1"/>
    <xf numFmtId="3" fontId="0" fillId="0" borderId="14" xfId="0" applyNumberFormat="1" applyFont="1" applyBorder="1"/>
    <xf numFmtId="3" fontId="0" fillId="0" borderId="11" xfId="0" applyNumberFormat="1" applyFont="1" applyBorder="1"/>
    <xf numFmtId="170" fontId="0" fillId="0" borderId="23" xfId="0" applyNumberFormat="1" applyBorder="1"/>
    <xf numFmtId="0" fontId="35" fillId="2" borderId="2" xfId="0" applyFont="1" applyFill="1" applyBorder="1" applyAlignment="1">
      <alignment vertical="center"/>
    </xf>
    <xf numFmtId="3" fontId="0" fillId="0" borderId="13" xfId="0" applyNumberFormat="1" applyFont="1" applyFill="1" applyBorder="1"/>
    <xf numFmtId="3" fontId="0" fillId="0" borderId="13" xfId="0" applyNumberFormat="1" applyFont="1" applyBorder="1"/>
    <xf numFmtId="3" fontId="0" fillId="0" borderId="13" xfId="0" applyNumberFormat="1" applyFont="1" applyFill="1" applyBorder="1"/>
    <xf numFmtId="3" fontId="0" fillId="0" borderId="13" xfId="0" applyNumberFormat="1" applyFont="1" applyFill="1" applyBorder="1"/>
    <xf numFmtId="3" fontId="0" fillId="0" borderId="13" xfId="0" applyNumberFormat="1" applyFont="1" applyFill="1" applyBorder="1"/>
    <xf numFmtId="3" fontId="0" fillId="0" borderId="13" xfId="0" applyNumberFormat="1" applyFont="1" applyFill="1" applyBorder="1"/>
    <xf numFmtId="0" fontId="0" fillId="0" borderId="67" xfId="0" applyBorder="1"/>
    <xf numFmtId="0" fontId="16" fillId="2" borderId="14" xfId="0" applyFont="1" applyFill="1" applyBorder="1"/>
    <xf numFmtId="0" fontId="0" fillId="0" borderId="9" xfId="0" applyBorder="1"/>
    <xf numFmtId="0" fontId="0" fillId="0" borderId="10" xfId="0" applyBorder="1"/>
    <xf numFmtId="0" fontId="0" fillId="0" borderId="14" xfId="0" applyBorder="1"/>
    <xf numFmtId="0" fontId="0" fillId="0" borderId="24" xfId="0" applyBorder="1"/>
    <xf numFmtId="0" fontId="0" fillId="0" borderId="6" xfId="0" applyBorder="1"/>
    <xf numFmtId="0" fontId="0" fillId="0" borderId="13" xfId="0" applyBorder="1"/>
    <xf numFmtId="0" fontId="0" fillId="0" borderId="21" xfId="0" applyBorder="1"/>
    <xf numFmtId="170" fontId="0" fillId="0" borderId="1" xfId="0" applyNumberFormat="1" applyBorder="1"/>
    <xf numFmtId="0" fontId="14" fillId="0" borderId="0" xfId="0" applyFont="1" applyFill="1" applyBorder="1"/>
    <xf numFmtId="0" fontId="0" fillId="0" borderId="13" xfId="0" applyFill="1" applyBorder="1"/>
    <xf numFmtId="3" fontId="0" fillId="0" borderId="13" xfId="0" applyNumberFormat="1" applyFont="1" applyFill="1" applyBorder="1"/>
    <xf numFmtId="3" fontId="0" fillId="0" borderId="2" xfId="0" applyNumberFormat="1" applyFont="1" applyFill="1" applyBorder="1"/>
    <xf numFmtId="0" fontId="0" fillId="0" borderId="11" xfId="0" applyBorder="1"/>
    <xf numFmtId="0" fontId="0" fillId="0" borderId="16" xfId="0" applyBorder="1"/>
    <xf numFmtId="0" fontId="0" fillId="0" borderId="20" xfId="0" applyBorder="1"/>
    <xf numFmtId="3" fontId="0" fillId="0" borderId="14" xfId="0" applyNumberFormat="1" applyFont="1" applyBorder="1"/>
    <xf numFmtId="0" fontId="0" fillId="0" borderId="42" xfId="0" applyBorder="1"/>
    <xf numFmtId="170" fontId="0" fillId="0" borderId="12" xfId="0" applyNumberFormat="1" applyBorder="1"/>
    <xf numFmtId="0" fontId="0" fillId="0" borderId="29" xfId="0" applyBorder="1"/>
    <xf numFmtId="0" fontId="0" fillId="0" borderId="35" xfId="0" applyBorder="1"/>
    <xf numFmtId="0" fontId="0" fillId="0" borderId="24" xfId="0" applyBorder="1" applyAlignment="1">
      <alignment horizontal="right" vertical="center" wrapText="1"/>
    </xf>
    <xf numFmtId="0" fontId="0" fillId="0" borderId="11" xfId="0" applyBorder="1" applyAlignment="1">
      <alignment horizontal="right" vertical="center" wrapText="1"/>
    </xf>
    <xf numFmtId="0" fontId="0" fillId="0" borderId="13" xfId="0" applyBorder="1" applyAlignment="1">
      <alignment horizontal="right" vertical="center" wrapText="1"/>
    </xf>
    <xf numFmtId="170" fontId="0" fillId="0" borderId="4" xfId="0" applyNumberFormat="1" applyBorder="1"/>
    <xf numFmtId="3" fontId="16" fillId="0" borderId="19" xfId="0" applyNumberFormat="1" applyFont="1" applyBorder="1"/>
    <xf numFmtId="0" fontId="0" fillId="0" borderId="21" xfId="0" applyFill="1" applyBorder="1"/>
    <xf numFmtId="170" fontId="0" fillId="0" borderId="3" xfId="0" applyNumberFormat="1" applyBorder="1" applyAlignment="1">
      <alignment horizontal="right" vertical="center" wrapText="1"/>
    </xf>
    <xf numFmtId="0" fontId="0" fillId="0" borderId="21" xfId="0" applyBorder="1" applyAlignment="1">
      <alignment horizontal="right" vertical="center" wrapText="1"/>
    </xf>
    <xf numFmtId="170" fontId="0" fillId="0" borderId="1" xfId="0" applyNumberFormat="1" applyBorder="1" applyAlignment="1">
      <alignment horizontal="right" vertical="center" wrapText="1"/>
    </xf>
    <xf numFmtId="0" fontId="22" fillId="0" borderId="13" xfId="0" applyFont="1" applyBorder="1"/>
    <xf numFmtId="0" fontId="22" fillId="0" borderId="14" xfId="0" applyFont="1" applyBorder="1"/>
    <xf numFmtId="4" fontId="14" fillId="0" borderId="33" xfId="0" applyNumberFormat="1" applyFont="1" applyBorder="1" applyAlignment="1">
      <alignment vertical="center"/>
    </xf>
    <xf numFmtId="3" fontId="0" fillId="0" borderId="11" xfId="0" applyNumberFormat="1" applyFont="1" applyFill="1" applyBorder="1"/>
    <xf numFmtId="0" fontId="16" fillId="2" borderId="21" xfId="0" applyFont="1" applyFill="1" applyBorder="1"/>
    <xf numFmtId="0" fontId="16" fillId="2" borderId="13" xfId="0" applyFont="1" applyFill="1" applyBorder="1"/>
    <xf numFmtId="170" fontId="16" fillId="2" borderId="1" xfId="0" applyNumberFormat="1" applyFont="1" applyFill="1" applyBorder="1"/>
    <xf numFmtId="0" fontId="16" fillId="2" borderId="6" xfId="0" applyFont="1" applyFill="1" applyBorder="1"/>
    <xf numFmtId="3" fontId="29" fillId="0" borderId="13" xfId="0" applyNumberFormat="1" applyFont="1" applyFill="1" applyBorder="1" applyAlignment="1">
      <alignment horizontal="right" vertical="center" wrapText="1"/>
    </xf>
    <xf numFmtId="3" fontId="29" fillId="0" borderId="13" xfId="0" applyNumberFormat="1" applyFont="1" applyFill="1" applyBorder="1" applyAlignment="1">
      <alignment horizontal="right" vertical="center" wrapText="1"/>
    </xf>
    <xf numFmtId="3" fontId="29" fillId="0" borderId="13" xfId="0" applyNumberFormat="1" applyFont="1" applyFill="1" applyBorder="1" applyAlignment="1">
      <alignment horizontal="center" vertical="center" wrapText="1"/>
    </xf>
    <xf numFmtId="3" fontId="29" fillId="0" borderId="13" xfId="0" applyNumberFormat="1" applyFont="1" applyFill="1" applyBorder="1" applyAlignment="1">
      <alignment horizontal="center" vertical="center" wrapText="1"/>
    </xf>
    <xf numFmtId="3" fontId="16" fillId="0" borderId="13" xfId="0" applyNumberFormat="1" applyFont="1" applyBorder="1" applyAlignment="1">
      <alignment horizontal="center"/>
    </xf>
    <xf numFmtId="3" fontId="0" fillId="0" borderId="13" xfId="0" applyNumberFormat="1" applyFont="1" applyBorder="1" applyAlignment="1">
      <alignment horizontal="center" wrapText="1"/>
    </xf>
    <xf numFmtId="3" fontId="29" fillId="0" borderId="11" xfId="0" applyNumberFormat="1" applyFont="1" applyBorder="1"/>
    <xf numFmtId="3" fontId="29" fillId="0" borderId="13" xfId="0" applyNumberFormat="1" applyFont="1" applyBorder="1"/>
    <xf numFmtId="3" fontId="16" fillId="0" borderId="13" xfId="0" applyNumberFormat="1" applyFont="1" applyBorder="1"/>
    <xf numFmtId="3" fontId="29" fillId="0" borderId="11" xfId="0" applyNumberFormat="1" applyFont="1" applyFill="1" applyBorder="1" applyAlignment="1">
      <alignment horizontal="right" vertical="center" wrapText="1"/>
    </xf>
    <xf numFmtId="3" fontId="29" fillId="0" borderId="13" xfId="0" applyNumberFormat="1" applyFont="1" applyFill="1" applyBorder="1" applyAlignment="1">
      <alignment horizontal="right" vertical="center" wrapText="1"/>
    </xf>
    <xf numFmtId="3" fontId="16" fillId="0" borderId="13" xfId="0" applyNumberFormat="1" applyFont="1" applyBorder="1" applyAlignment="1">
      <alignment horizontal="right" wrapText="1"/>
    </xf>
    <xf numFmtId="3" fontId="29" fillId="0" borderId="13" xfId="0" applyNumberFormat="1" applyFont="1" applyBorder="1" applyAlignment="1">
      <alignment vertical="center"/>
    </xf>
    <xf numFmtId="3" fontId="28" fillId="0" borderId="11" xfId="0" applyNumberFormat="1" applyFont="1" applyBorder="1"/>
    <xf numFmtId="3" fontId="28" fillId="0" borderId="13" xfId="0" applyNumberFormat="1" applyFont="1" applyBorder="1"/>
    <xf numFmtId="3" fontId="28" fillId="0" borderId="11" xfId="0" applyNumberFormat="1" applyFont="1" applyBorder="1"/>
    <xf numFmtId="3" fontId="28" fillId="0" borderId="13" xfId="0" applyNumberFormat="1" applyFont="1" applyBorder="1"/>
    <xf numFmtId="3" fontId="0" fillId="0" borderId="13" xfId="0" applyNumberFormat="1" applyFont="1" applyBorder="1"/>
    <xf numFmtId="3" fontId="0" fillId="0" borderId="13" xfId="0" applyNumberFormat="1" applyBorder="1" applyAlignment="1">
      <alignment horizontal="right" wrapText="1"/>
    </xf>
    <xf numFmtId="4" fontId="16" fillId="0" borderId="75" xfId="0" applyNumberFormat="1" applyFont="1" applyBorder="1" applyAlignment="1">
      <alignment horizontal="right" vertical="center"/>
    </xf>
    <xf numFmtId="0" fontId="0" fillId="0" borderId="14" xfId="0" quotePrefix="1" applyBorder="1"/>
    <xf numFmtId="164" fontId="16" fillId="0" borderId="22" xfId="2" applyFont="1" applyBorder="1"/>
    <xf numFmtId="169" fontId="0" fillId="0" borderId="23" xfId="0" applyNumberFormat="1" applyFont="1" applyBorder="1"/>
    <xf numFmtId="0" fontId="0" fillId="0" borderId="14" xfId="0" applyBorder="1"/>
    <xf numFmtId="0" fontId="0" fillId="0" borderId="13" xfId="0" applyFont="1" applyBorder="1"/>
    <xf numFmtId="0" fontId="0" fillId="0" borderId="13" xfId="0" applyBorder="1"/>
    <xf numFmtId="3" fontId="0" fillId="0" borderId="1" xfId="0" applyNumberFormat="1" applyBorder="1"/>
    <xf numFmtId="0" fontId="14" fillId="0" borderId="5" xfId="0" applyFont="1" applyBorder="1" applyAlignment="1">
      <alignment horizontal="center" vertical="center"/>
    </xf>
    <xf numFmtId="4" fontId="0" fillId="2" borderId="81" xfId="0" applyNumberFormat="1" applyFill="1" applyBorder="1" applyAlignment="1">
      <alignment horizontal="right"/>
    </xf>
    <xf numFmtId="3" fontId="17" fillId="2" borderId="13" xfId="0" applyNumberFormat="1" applyFont="1" applyFill="1" applyBorder="1" applyAlignment="1">
      <alignment horizontal="right" vertical="center"/>
    </xf>
    <xf numFmtId="3" fontId="0" fillId="0" borderId="8" xfId="0" applyNumberFormat="1" applyBorder="1" applyAlignment="1">
      <alignment horizontal="right"/>
    </xf>
    <xf numFmtId="3" fontId="14" fillId="0" borderId="4" xfId="0" applyNumberFormat="1" applyFont="1" applyBorder="1" applyAlignment="1">
      <alignment horizontal="right"/>
    </xf>
    <xf numFmtId="0" fontId="0" fillId="0" borderId="6" xfId="0" applyBorder="1"/>
    <xf numFmtId="0" fontId="0" fillId="0" borderId="13" xfId="0" applyBorder="1"/>
    <xf numFmtId="0" fontId="0" fillId="0" borderId="21" xfId="0" applyBorder="1"/>
    <xf numFmtId="170" fontId="0" fillId="0" borderId="1" xfId="0" applyNumberFormat="1" applyBorder="1"/>
    <xf numFmtId="0" fontId="0" fillId="0" borderId="13" xfId="0" applyFill="1" applyBorder="1"/>
    <xf numFmtId="3" fontId="0" fillId="0" borderId="11" xfId="0" applyNumberFormat="1" applyFont="1" applyBorder="1"/>
    <xf numFmtId="0" fontId="0" fillId="0" borderId="21" xfId="0" applyFill="1" applyBorder="1"/>
    <xf numFmtId="0" fontId="0" fillId="0" borderId="13" xfId="0" applyFill="1" applyBorder="1" applyAlignment="1">
      <alignment horizontal="right" vertical="center" wrapText="1"/>
    </xf>
    <xf numFmtId="170" fontId="0" fillId="0" borderId="4" xfId="0" applyNumberFormat="1" applyFill="1" applyBorder="1"/>
    <xf numFmtId="4" fontId="0" fillId="0" borderId="13" xfId="0" applyNumberFormat="1" applyBorder="1" applyAlignment="1">
      <alignment horizontal="right"/>
    </xf>
    <xf numFmtId="2" fontId="0" fillId="0" borderId="13" xfId="0" applyNumberFormat="1" applyFont="1" applyBorder="1"/>
    <xf numFmtId="164" fontId="15" fillId="0" borderId="20" xfId="2" applyNumberFormat="1" applyFont="1" applyBorder="1"/>
    <xf numFmtId="4" fontId="0" fillId="0" borderId="2" xfId="0" applyNumberFormat="1" applyBorder="1"/>
    <xf numFmtId="4" fontId="16" fillId="0" borderId="1" xfId="0" applyNumberFormat="1" applyFont="1" applyBorder="1" applyAlignment="1">
      <alignment horizontal="right"/>
    </xf>
    <xf numFmtId="3" fontId="0" fillId="0" borderId="19" xfId="0" applyNumberFormat="1" applyFont="1" applyBorder="1" applyAlignment="1">
      <alignment horizontal="right"/>
    </xf>
    <xf numFmtId="4" fontId="0" fillId="0" borderId="24" xfId="0" applyNumberFormat="1" applyFont="1" applyBorder="1" applyAlignment="1">
      <alignment horizontal="right"/>
    </xf>
    <xf numFmtId="4" fontId="0" fillId="0" borderId="9" xfId="0" applyNumberFormat="1" applyFont="1" applyBorder="1" applyAlignment="1">
      <alignment horizontal="right"/>
    </xf>
    <xf numFmtId="169" fontId="0" fillId="0" borderId="21" xfId="0" applyNumberFormat="1" applyFont="1" applyBorder="1" applyAlignment="1">
      <alignment horizontal="right"/>
    </xf>
    <xf numFmtId="3" fontId="0" fillId="0" borderId="48" xfId="0" applyNumberFormat="1" applyFont="1" applyBorder="1" applyAlignment="1">
      <alignment horizontal="right"/>
    </xf>
    <xf numFmtId="4" fontId="0" fillId="0" borderId="3" xfId="0" applyNumberFormat="1" applyFont="1" applyBorder="1" applyAlignment="1">
      <alignment horizontal="right"/>
    </xf>
    <xf numFmtId="4" fontId="0" fillId="0" borderId="62" xfId="0" applyNumberFormat="1" applyFont="1" applyBorder="1" applyAlignment="1">
      <alignment horizontal="right"/>
    </xf>
    <xf numFmtId="4" fontId="16" fillId="0" borderId="27" xfId="0" applyNumberFormat="1" applyFont="1" applyBorder="1" applyAlignment="1">
      <alignment horizontal="right"/>
    </xf>
    <xf numFmtId="0" fontId="35" fillId="0" borderId="62" xfId="0" applyFont="1" applyBorder="1" applyAlignment="1">
      <alignment horizontal="right" vertical="center"/>
    </xf>
    <xf numFmtId="4" fontId="16" fillId="0" borderId="54" xfId="0" applyNumberFormat="1" applyFont="1" applyBorder="1"/>
    <xf numFmtId="4" fontId="0" fillId="0" borderId="2" xfId="0" applyNumberFormat="1" applyFont="1" applyBorder="1"/>
    <xf numFmtId="4" fontId="16" fillId="0" borderId="2" xfId="0" applyNumberFormat="1" applyFont="1" applyBorder="1"/>
    <xf numFmtId="3" fontId="14" fillId="0" borderId="13" xfId="0" applyNumberFormat="1" applyFont="1" applyFill="1" applyBorder="1" applyAlignment="1">
      <alignment horizontal="center"/>
    </xf>
    <xf numFmtId="3" fontId="14" fillId="0" borderId="13" xfId="0" applyNumberFormat="1" applyFont="1" applyBorder="1" applyAlignment="1">
      <alignment horizontal="center"/>
    </xf>
    <xf numFmtId="3" fontId="0" fillId="0" borderId="3" xfId="0" applyNumberFormat="1" applyBorder="1"/>
    <xf numFmtId="3" fontId="0" fillId="2" borderId="27" xfId="0" applyNumberFormat="1" applyFill="1" applyBorder="1"/>
    <xf numFmtId="4" fontId="16" fillId="0" borderId="4" xfId="0" applyNumberFormat="1" applyFont="1" applyBorder="1"/>
    <xf numFmtId="4" fontId="0" fillId="0" borderId="61" xfId="0" applyNumberFormat="1" applyBorder="1"/>
    <xf numFmtId="4" fontId="16" fillId="0" borderId="6" xfId="0" applyNumberFormat="1" applyFont="1" applyBorder="1"/>
    <xf numFmtId="4" fontId="0" fillId="0" borderId="36" xfId="0" applyNumberFormat="1" applyBorder="1"/>
    <xf numFmtId="0" fontId="0" fillId="0" borderId="14" xfId="0" applyFont="1" applyBorder="1" applyAlignment="1">
      <alignment horizontal="right"/>
    </xf>
    <xf numFmtId="171" fontId="0" fillId="0" borderId="42" xfId="0" applyNumberFormat="1" applyFont="1" applyBorder="1"/>
    <xf numFmtId="2" fontId="35" fillId="0" borderId="13" xfId="0" applyNumberFormat="1" applyFont="1" applyBorder="1" applyAlignment="1">
      <alignment horizontal="right" vertical="center"/>
    </xf>
    <xf numFmtId="0" fontId="0" fillId="0" borderId="18" xfId="0" applyFont="1" applyFill="1" applyBorder="1"/>
    <xf numFmtId="2" fontId="0" fillId="0" borderId="5" xfId="0" applyNumberFormat="1" applyBorder="1"/>
    <xf numFmtId="10" fontId="12" fillId="0" borderId="38" xfId="3" applyNumberFormat="1" applyFont="1" applyBorder="1"/>
    <xf numFmtId="3" fontId="16" fillId="0" borderId="15" xfId="0" applyNumberFormat="1" applyFont="1" applyBorder="1"/>
    <xf numFmtId="3" fontId="16" fillId="0" borderId="23" xfId="0" applyNumberFormat="1" applyFont="1" applyBorder="1"/>
    <xf numFmtId="3" fontId="16" fillId="0" borderId="4" xfId="0" applyNumberFormat="1" applyFont="1" applyBorder="1" applyAlignment="1">
      <alignment horizontal="right"/>
    </xf>
    <xf numFmtId="3" fontId="30" fillId="0" borderId="32" xfId="0" applyNumberFormat="1" applyFont="1" applyFill="1" applyBorder="1" applyAlignment="1">
      <alignment horizontal="right" vertical="center" wrapText="1"/>
    </xf>
    <xf numFmtId="3" fontId="28" fillId="0" borderId="32" xfId="0" applyNumberFormat="1" applyFont="1" applyBorder="1"/>
    <xf numFmtId="2" fontId="28" fillId="0" borderId="55" xfId="0" applyNumberFormat="1" applyFont="1" applyBorder="1"/>
    <xf numFmtId="3" fontId="29" fillId="0" borderId="32" xfId="0" applyNumberFormat="1" applyFont="1" applyBorder="1"/>
    <xf numFmtId="2" fontId="27" fillId="0" borderId="13" xfId="0" applyNumberFormat="1" applyFont="1" applyBorder="1"/>
    <xf numFmtId="0" fontId="14" fillId="0" borderId="27" xfId="0" applyFont="1" applyBorder="1"/>
    <xf numFmtId="0" fontId="14" fillId="0" borderId="34" xfId="0" applyFont="1" applyBorder="1"/>
    <xf numFmtId="0" fontId="51" fillId="0" borderId="0" xfId="0" applyFont="1"/>
    <xf numFmtId="4" fontId="0" fillId="0" borderId="13" xfId="0" applyNumberFormat="1" applyFill="1" applyBorder="1" applyAlignment="1">
      <alignment horizontal="center"/>
    </xf>
    <xf numFmtId="4" fontId="0" fillId="0" borderId="15" xfId="0" applyNumberFormat="1" applyBorder="1" applyAlignment="1">
      <alignment horizontal="right"/>
    </xf>
    <xf numFmtId="4" fontId="16" fillId="0" borderId="8" xfId="0" applyNumberFormat="1" applyFont="1" applyBorder="1" applyAlignment="1">
      <alignment horizontal="right"/>
    </xf>
    <xf numFmtId="2" fontId="31" fillId="0" borderId="12" xfId="0" applyNumberFormat="1" applyFont="1" applyBorder="1"/>
    <xf numFmtId="2" fontId="31" fillId="0" borderId="1" xfId="0" applyNumberFormat="1" applyFont="1" applyBorder="1"/>
    <xf numFmtId="2" fontId="31" fillId="0" borderId="38" xfId="0" applyNumberFormat="1" applyFont="1" applyBorder="1"/>
    <xf numFmtId="2" fontId="22" fillId="0" borderId="23" xfId="0" applyNumberFormat="1" applyFont="1" applyBorder="1"/>
    <xf numFmtId="2" fontId="22" fillId="0" borderId="52" xfId="0" applyNumberFormat="1" applyFont="1" applyBorder="1"/>
    <xf numFmtId="2" fontId="22" fillId="0" borderId="1" xfId="0" applyNumberFormat="1" applyFont="1" applyBorder="1"/>
    <xf numFmtId="2" fontId="22" fillId="0" borderId="64" xfId="0" applyNumberFormat="1" applyFont="1" applyBorder="1"/>
    <xf numFmtId="2" fontId="31" fillId="0" borderId="64" xfId="0" applyNumberFormat="1" applyFont="1" applyBorder="1"/>
    <xf numFmtId="2" fontId="31" fillId="0" borderId="23" xfId="0" applyNumberFormat="1" applyFont="1" applyBorder="1"/>
    <xf numFmtId="3" fontId="0" fillId="0" borderId="1" xfId="0" applyNumberFormat="1" applyBorder="1" applyAlignment="1"/>
    <xf numFmtId="0" fontId="4" fillId="0" borderId="49" xfId="0" applyFont="1" applyFill="1" applyBorder="1"/>
    <xf numFmtId="0" fontId="4" fillId="0" borderId="34" xfId="0" applyFont="1" applyFill="1" applyBorder="1"/>
    <xf numFmtId="0" fontId="16" fillId="0" borderId="34" xfId="0" applyFont="1" applyFill="1" applyBorder="1"/>
    <xf numFmtId="3" fontId="0" fillId="0" borderId="13" xfId="0" applyNumberFormat="1" applyFont="1" applyFill="1" applyBorder="1" applyAlignment="1">
      <alignment horizontal="right"/>
    </xf>
    <xf numFmtId="3" fontId="0" fillId="0" borderId="2" xfId="0" applyNumberFormat="1" applyFont="1" applyFill="1" applyBorder="1" applyAlignment="1">
      <alignment horizontal="right"/>
    </xf>
    <xf numFmtId="0" fontId="0" fillId="0" borderId="13" xfId="0" applyFont="1" applyBorder="1" applyAlignment="1">
      <alignment horizontal="right"/>
    </xf>
    <xf numFmtId="3" fontId="0" fillId="0" borderId="0" xfId="0" applyNumberFormat="1" applyFont="1" applyFill="1" applyBorder="1" applyAlignment="1">
      <alignment horizontal="right"/>
    </xf>
    <xf numFmtId="0" fontId="0" fillId="0" borderId="0" xfId="0" applyAlignment="1">
      <alignment horizontal="right"/>
    </xf>
    <xf numFmtId="3" fontId="0" fillId="0" borderId="32" xfId="0" applyNumberFormat="1" applyFont="1" applyFill="1" applyBorder="1" applyAlignment="1">
      <alignment horizontal="right"/>
    </xf>
    <xf numFmtId="3" fontId="0" fillId="2" borderId="11" xfId="0" applyNumberFormat="1" applyFont="1" applyFill="1" applyBorder="1" applyAlignment="1">
      <alignment horizontal="right"/>
    </xf>
    <xf numFmtId="3" fontId="0" fillId="2" borderId="13" xfId="0" applyNumberFormat="1" applyFont="1" applyFill="1" applyBorder="1" applyAlignment="1">
      <alignment horizontal="right"/>
    </xf>
    <xf numFmtId="3" fontId="0" fillId="0" borderId="14" xfId="0" applyNumberFormat="1" applyFont="1" applyFill="1" applyBorder="1" applyAlignment="1">
      <alignment horizontal="right"/>
    </xf>
    <xf numFmtId="0" fontId="16" fillId="0" borderId="14" xfId="0" applyFont="1" applyBorder="1" applyAlignment="1">
      <alignment horizontal="right"/>
    </xf>
    <xf numFmtId="3" fontId="0" fillId="0" borderId="37" xfId="0" applyNumberFormat="1" applyFont="1" applyFill="1" applyBorder="1" applyAlignment="1">
      <alignment horizontal="right"/>
    </xf>
    <xf numFmtId="3" fontId="0" fillId="0" borderId="11" xfId="0" applyNumberFormat="1" applyFont="1" applyFill="1" applyBorder="1" applyAlignment="1">
      <alignment horizontal="right"/>
    </xf>
    <xf numFmtId="4" fontId="0" fillId="0" borderId="14" xfId="0" applyNumberFormat="1" applyBorder="1"/>
    <xf numFmtId="4" fontId="0" fillId="0" borderId="29" xfId="0" applyNumberFormat="1" applyBorder="1"/>
    <xf numFmtId="0" fontId="16" fillId="0" borderId="33" xfId="0" applyFont="1" applyBorder="1"/>
    <xf numFmtId="4" fontId="0" fillId="0" borderId="13" xfId="0" applyNumberFormat="1" applyBorder="1"/>
    <xf numFmtId="4" fontId="0" fillId="0" borderId="32" xfId="0" applyNumberFormat="1" applyBorder="1"/>
    <xf numFmtId="4" fontId="0" fillId="0" borderId="26" xfId="0" applyNumberFormat="1" applyBorder="1"/>
    <xf numFmtId="4" fontId="0" fillId="0" borderId="27" xfId="0" applyNumberFormat="1" applyBorder="1"/>
    <xf numFmtId="0" fontId="16" fillId="0" borderId="21" xfId="0" applyFont="1" applyBorder="1"/>
    <xf numFmtId="0" fontId="16" fillId="0" borderId="33" xfId="0" applyFont="1" applyBorder="1"/>
    <xf numFmtId="0" fontId="16" fillId="0" borderId="1" xfId="0" applyFont="1" applyBorder="1"/>
    <xf numFmtId="0" fontId="16" fillId="0" borderId="21" xfId="0" applyFont="1" applyBorder="1"/>
    <xf numFmtId="3" fontId="29" fillId="0" borderId="13" xfId="0" applyNumberFormat="1" applyFont="1" applyBorder="1" applyAlignment="1">
      <alignment vertical="center"/>
    </xf>
    <xf numFmtId="0" fontId="0" fillId="0" borderId="0" xfId="0"/>
    <xf numFmtId="4" fontId="14" fillId="0" borderId="24" xfId="0" applyNumberFormat="1" applyFont="1" applyBorder="1" applyAlignment="1">
      <alignment horizontal="right"/>
    </xf>
    <xf numFmtId="4" fontId="0" fillId="0" borderId="42" xfId="0" applyNumberFormat="1" applyFont="1" applyBorder="1" applyAlignment="1">
      <alignment horizontal="right"/>
    </xf>
    <xf numFmtId="4" fontId="0" fillId="0" borderId="51" xfId="0" applyNumberFormat="1" applyFont="1" applyBorder="1"/>
    <xf numFmtId="4" fontId="14" fillId="0" borderId="51" xfId="0" applyNumberFormat="1" applyFont="1" applyBorder="1"/>
    <xf numFmtId="4" fontId="14" fillId="0" borderId="42" xfId="0" applyNumberFormat="1" applyFont="1" applyBorder="1"/>
    <xf numFmtId="169" fontId="14" fillId="0" borderId="13" xfId="0" applyNumberFormat="1" applyFont="1" applyBorder="1"/>
    <xf numFmtId="4" fontId="14" fillId="0" borderId="48" xfId="0" applyNumberFormat="1" applyFont="1" applyBorder="1"/>
    <xf numFmtId="169" fontId="14" fillId="0" borderId="53" xfId="0" applyNumberFormat="1" applyFont="1" applyBorder="1"/>
    <xf numFmtId="169" fontId="14" fillId="0" borderId="32" xfId="0" applyNumberFormat="1" applyFont="1" applyBorder="1"/>
    <xf numFmtId="169" fontId="14" fillId="0" borderId="22" xfId="0" applyNumberFormat="1" applyFont="1" applyBorder="1"/>
    <xf numFmtId="4" fontId="14" fillId="0" borderId="11" xfId="0" applyNumberFormat="1" applyFont="1" applyBorder="1"/>
    <xf numFmtId="4" fontId="14" fillId="0" borderId="74" xfId="0" applyNumberFormat="1" applyFont="1" applyBorder="1"/>
    <xf numFmtId="4" fontId="14" fillId="0" borderId="15" xfId="0" applyNumberFormat="1" applyFont="1" applyBorder="1" applyAlignment="1"/>
    <xf numFmtId="4" fontId="14" fillId="0" borderId="29" xfId="0" applyNumberFormat="1" applyFont="1" applyBorder="1" applyAlignment="1"/>
    <xf numFmtId="169" fontId="14" fillId="0" borderId="21" xfId="0" applyNumberFormat="1" applyFont="1" applyBorder="1" applyAlignment="1"/>
    <xf numFmtId="169" fontId="14" fillId="0" borderId="6" xfId="0" applyNumberFormat="1" applyFont="1" applyBorder="1" applyAlignment="1"/>
    <xf numFmtId="4" fontId="14" fillId="0" borderId="9" xfId="0" applyNumberFormat="1" applyFont="1" applyBorder="1" applyAlignment="1"/>
    <xf numFmtId="169" fontId="14" fillId="0" borderId="1" xfId="0" applyNumberFormat="1" applyFont="1" applyBorder="1" applyAlignment="1"/>
    <xf numFmtId="4" fontId="14" fillId="0" borderId="23" xfId="0" applyNumberFormat="1" applyFont="1" applyBorder="1" applyAlignment="1"/>
    <xf numFmtId="4" fontId="21" fillId="0" borderId="10" xfId="0" applyNumberFormat="1" applyFont="1" applyBorder="1" applyAlignment="1"/>
    <xf numFmtId="4" fontId="14" fillId="0" borderId="35" xfId="0" applyNumberFormat="1" applyFont="1" applyBorder="1" applyAlignment="1"/>
    <xf numFmtId="4" fontId="14" fillId="0" borderId="12" xfId="0" applyNumberFormat="1" applyFont="1" applyBorder="1" applyAlignment="1"/>
    <xf numFmtId="4" fontId="14" fillId="0" borderId="74" xfId="0" applyNumberFormat="1" applyFont="1" applyBorder="1" applyAlignment="1">
      <alignment horizontal="right"/>
    </xf>
    <xf numFmtId="4" fontId="14" fillId="0" borderId="12" xfId="0" applyNumberFormat="1" applyFont="1" applyBorder="1" applyAlignment="1">
      <alignment horizontal="right"/>
    </xf>
    <xf numFmtId="4" fontId="14" fillId="0" borderId="35" xfId="0" applyNumberFormat="1" applyFont="1" applyBorder="1" applyAlignment="1">
      <alignment horizontal="right"/>
    </xf>
    <xf numFmtId="169" fontId="14" fillId="0" borderId="53" xfId="0" applyNumberFormat="1" applyFont="1" applyBorder="1" applyAlignment="1">
      <alignment horizontal="right"/>
    </xf>
    <xf numFmtId="169" fontId="14" fillId="0" borderId="1" xfId="0" applyNumberFormat="1" applyFont="1" applyBorder="1" applyAlignment="1">
      <alignment horizontal="right"/>
    </xf>
    <xf numFmtId="169" fontId="14" fillId="0" borderId="6" xfId="0" applyNumberFormat="1" applyFont="1" applyBorder="1" applyAlignment="1">
      <alignment horizontal="right"/>
    </xf>
    <xf numFmtId="0" fontId="15" fillId="0" borderId="39" xfId="0" applyFont="1" applyBorder="1" applyAlignment="1">
      <alignment horizontal="center" vertical="center"/>
    </xf>
    <xf numFmtId="0" fontId="0" fillId="0" borderId="19" xfId="0" applyBorder="1" applyAlignment="1">
      <alignment horizontal="center" vertical="center"/>
    </xf>
    <xf numFmtId="0" fontId="35" fillId="0" borderId="30" xfId="0" applyFont="1" applyBorder="1" applyAlignment="1">
      <alignment horizontal="center" vertical="center"/>
    </xf>
    <xf numFmtId="0" fontId="35" fillId="0" borderId="33" xfId="0" applyFont="1" applyBorder="1" applyAlignment="1">
      <alignment horizontal="center" vertical="center"/>
    </xf>
    <xf numFmtId="0" fontId="16" fillId="0" borderId="33" xfId="0" applyFont="1" applyBorder="1" applyAlignment="1">
      <alignment horizontal="center" vertical="center"/>
    </xf>
    <xf numFmtId="0" fontId="35" fillId="0" borderId="44" xfId="0" applyFont="1" applyBorder="1" applyAlignment="1">
      <alignment horizontal="center" vertical="center"/>
    </xf>
    <xf numFmtId="0" fontId="15" fillId="0" borderId="45" xfId="0" applyFont="1" applyBorder="1" applyAlignment="1">
      <alignment wrapText="1"/>
    </xf>
    <xf numFmtId="0" fontId="15" fillId="0" borderId="37" xfId="0" applyFont="1" applyBorder="1" applyAlignment="1">
      <alignment vertical="center"/>
    </xf>
    <xf numFmtId="0" fontId="15" fillId="0" borderId="61" xfId="0" applyFont="1" applyBorder="1" applyAlignment="1">
      <alignment vertical="center"/>
    </xf>
    <xf numFmtId="0" fontId="14" fillId="0" borderId="58" xfId="0" applyFont="1" applyBorder="1" applyAlignment="1">
      <alignment vertical="center"/>
    </xf>
    <xf numFmtId="170" fontId="0" fillId="0" borderId="10" xfId="0" applyNumberFormat="1" applyBorder="1" applyAlignment="1">
      <alignment horizontal="right" vertical="center"/>
    </xf>
    <xf numFmtId="170" fontId="0" fillId="0" borderId="55" xfId="0" applyNumberFormat="1" applyBorder="1" applyAlignment="1">
      <alignment horizontal="right" vertical="center"/>
    </xf>
    <xf numFmtId="170" fontId="0" fillId="0" borderId="1" xfId="0" applyNumberFormat="1" applyBorder="1" applyAlignment="1">
      <alignment horizontal="right" vertical="center"/>
    </xf>
    <xf numFmtId="166" fontId="0" fillId="0" borderId="55" xfId="0" applyNumberFormat="1" applyBorder="1" applyAlignment="1">
      <alignment horizontal="right" vertical="center"/>
    </xf>
    <xf numFmtId="4" fontId="0" fillId="0" borderId="31" xfId="0" applyNumberFormat="1" applyFont="1" applyBorder="1" applyAlignment="1">
      <alignment horizontal="right"/>
    </xf>
    <xf numFmtId="0" fontId="0" fillId="0" borderId="64" xfId="0" applyBorder="1"/>
    <xf numFmtId="0" fontId="16" fillId="2" borderId="64" xfId="0" applyFont="1" applyFill="1" applyBorder="1"/>
    <xf numFmtId="0" fontId="0" fillId="0" borderId="81" xfId="0" applyBorder="1"/>
    <xf numFmtId="170" fontId="14" fillId="0" borderId="12" xfId="0" applyNumberFormat="1" applyFont="1" applyBorder="1"/>
    <xf numFmtId="170" fontId="14" fillId="0" borderId="1" xfId="0" applyNumberFormat="1" applyFont="1" applyBorder="1"/>
    <xf numFmtId="170" fontId="14" fillId="0" borderId="10" xfId="0" applyNumberFormat="1" applyFont="1" applyBorder="1"/>
    <xf numFmtId="4" fontId="15" fillId="0" borderId="33" xfId="0" applyNumberFormat="1" applyFont="1" applyBorder="1" applyAlignment="1">
      <alignment horizontal="right" vertical="center"/>
    </xf>
    <xf numFmtId="4" fontId="15" fillId="0" borderId="31" xfId="0" applyNumberFormat="1" applyFont="1" applyBorder="1" applyAlignment="1">
      <alignment horizontal="right" vertical="center"/>
    </xf>
    <xf numFmtId="4" fontId="15" fillId="0" borderId="19" xfId="0" applyNumberFormat="1" applyFont="1" applyBorder="1" applyAlignment="1">
      <alignment horizontal="right" vertical="center"/>
    </xf>
    <xf numFmtId="4" fontId="14" fillId="0" borderId="30" xfId="0" applyNumberFormat="1" applyFont="1" applyBorder="1" applyAlignment="1">
      <alignment horizontal="right" vertical="center"/>
    </xf>
    <xf numFmtId="3" fontId="14" fillId="0" borderId="33" xfId="0" applyNumberFormat="1" applyFont="1" applyBorder="1" applyAlignment="1">
      <alignment horizontal="right" vertical="center"/>
    </xf>
    <xf numFmtId="3" fontId="14" fillId="0" borderId="31" xfId="0" applyNumberFormat="1" applyFont="1" applyBorder="1" applyAlignment="1">
      <alignment horizontal="right" vertical="center"/>
    </xf>
    <xf numFmtId="164" fontId="14" fillId="0" borderId="16" xfId="2" applyFont="1" applyBorder="1"/>
    <xf numFmtId="4" fontId="14" fillId="0" borderId="30" xfId="0" applyNumberFormat="1" applyFont="1" applyBorder="1"/>
    <xf numFmtId="4" fontId="14" fillId="0" borderId="31" xfId="0" applyNumberFormat="1" applyFont="1" applyBorder="1"/>
    <xf numFmtId="4" fontId="0" fillId="0" borderId="56" xfId="0" applyNumberFormat="1" applyFont="1" applyBorder="1"/>
    <xf numFmtId="4" fontId="0" fillId="0" borderId="64" xfId="0" applyNumberFormat="1" applyFont="1" applyBorder="1"/>
    <xf numFmtId="4" fontId="0" fillId="0" borderId="48" xfId="0" applyNumberFormat="1" applyFont="1" applyBorder="1"/>
    <xf numFmtId="3" fontId="0" fillId="0" borderId="30" xfId="0" applyNumberFormat="1" applyFont="1" applyBorder="1"/>
    <xf numFmtId="4" fontId="0" fillId="0" borderId="33" xfId="0" applyNumberFormat="1" applyFont="1" applyBorder="1"/>
    <xf numFmtId="3" fontId="0" fillId="0" borderId="31" xfId="0" applyNumberFormat="1" applyFont="1" applyBorder="1"/>
    <xf numFmtId="4" fontId="0" fillId="0" borderId="56" xfId="0" applyNumberFormat="1" applyBorder="1"/>
    <xf numFmtId="4" fontId="0" fillId="0" borderId="64" xfId="0" applyNumberFormat="1" applyBorder="1"/>
    <xf numFmtId="4" fontId="42" fillId="0" borderId="64" xfId="0" applyNumberFormat="1" applyFont="1" applyBorder="1" applyAlignment="1">
      <alignment horizontal="right" vertical="center"/>
    </xf>
    <xf numFmtId="0" fontId="17" fillId="0" borderId="14" xfId="0" applyFont="1" applyBorder="1" applyAlignment="1">
      <alignment horizontal="center"/>
    </xf>
    <xf numFmtId="0" fontId="17" fillId="2" borderId="24" xfId="0" applyFont="1" applyFill="1" applyBorder="1"/>
    <xf numFmtId="0" fontId="17" fillId="0" borderId="9" xfId="0" applyFont="1" applyBorder="1" applyAlignment="1">
      <alignment horizontal="center"/>
    </xf>
    <xf numFmtId="1" fontId="33" fillId="0" borderId="22" xfId="0" applyNumberFormat="1" applyFont="1" applyBorder="1"/>
    <xf numFmtId="3" fontId="33" fillId="0" borderId="1" xfId="0" applyNumberFormat="1" applyFont="1" applyBorder="1"/>
    <xf numFmtId="176" fontId="0" fillId="0" borderId="2" xfId="2" applyNumberFormat="1" applyFont="1" applyBorder="1"/>
    <xf numFmtId="176" fontId="14" fillId="0" borderId="5" xfId="2" applyNumberFormat="1" applyFont="1" applyBorder="1"/>
    <xf numFmtId="170" fontId="0" fillId="0" borderId="9" xfId="0" applyNumberFormat="1" applyBorder="1"/>
    <xf numFmtId="170" fontId="0" fillId="0" borderId="2" xfId="0" applyNumberFormat="1" applyBorder="1"/>
    <xf numFmtId="170" fontId="0" fillId="0" borderId="5" xfId="0" applyNumberFormat="1" applyBorder="1"/>
    <xf numFmtId="176" fontId="0" fillId="0" borderId="9" xfId="2" applyNumberFormat="1" applyFont="1" applyBorder="1"/>
    <xf numFmtId="164" fontId="14" fillId="0" borderId="10" xfId="2" applyFont="1" applyBorder="1"/>
    <xf numFmtId="176" fontId="14" fillId="0" borderId="10" xfId="2" applyNumberFormat="1" applyFont="1" applyBorder="1"/>
    <xf numFmtId="4" fontId="17" fillId="0" borderId="7" xfId="0" applyNumberFormat="1" applyFont="1" applyBorder="1"/>
    <xf numFmtId="0" fontId="21" fillId="0" borderId="5" xfId="0" applyFont="1" applyBorder="1"/>
    <xf numFmtId="170" fontId="17" fillId="0" borderId="9" xfId="0" applyNumberFormat="1" applyFont="1" applyBorder="1"/>
    <xf numFmtId="170" fontId="17" fillId="0" borderId="2" xfId="0" applyNumberFormat="1" applyFont="1" applyBorder="1"/>
    <xf numFmtId="170" fontId="17" fillId="0" borderId="5" xfId="0" applyNumberFormat="1" applyFont="1" applyBorder="1"/>
    <xf numFmtId="177" fontId="17" fillId="0" borderId="9" xfId="2" applyNumberFormat="1" applyFont="1" applyBorder="1"/>
    <xf numFmtId="176" fontId="17" fillId="0" borderId="2" xfId="2" applyNumberFormat="1" applyFont="1" applyBorder="1"/>
    <xf numFmtId="176" fontId="21" fillId="0" borderId="10" xfId="2" applyNumberFormat="1" applyFont="1" applyBorder="1"/>
    <xf numFmtId="0" fontId="14" fillId="0" borderId="24" xfId="0" applyFont="1" applyBorder="1"/>
    <xf numFmtId="0" fontId="14" fillId="0" borderId="11" xfId="0" applyFont="1" applyBorder="1"/>
    <xf numFmtId="0" fontId="14" fillId="0" borderId="12" xfId="0" applyFont="1" applyBorder="1"/>
    <xf numFmtId="0" fontId="0" fillId="0" borderId="21" xfId="0" applyFont="1" applyBorder="1"/>
    <xf numFmtId="164" fontId="0" fillId="0" borderId="13" xfId="2" applyFont="1" applyBorder="1" applyAlignment="1">
      <alignment horizontal="center"/>
    </xf>
    <xf numFmtId="164" fontId="14" fillId="0" borderId="1" xfId="2" applyFont="1" applyBorder="1"/>
    <xf numFmtId="164" fontId="0" fillId="0" borderId="13" xfId="2" applyFont="1" applyBorder="1"/>
    <xf numFmtId="164" fontId="14" fillId="0" borderId="2" xfId="2" applyFont="1" applyBorder="1"/>
    <xf numFmtId="164" fontId="0" fillId="0" borderId="17" xfId="2" applyFont="1" applyBorder="1"/>
    <xf numFmtId="4" fontId="14" fillId="0" borderId="11" xfId="0" applyNumberFormat="1" applyFont="1" applyBorder="1" applyAlignment="1">
      <alignment horizontal="right"/>
    </xf>
    <xf numFmtId="169" fontId="14" fillId="0" borderId="13" xfId="0" applyNumberFormat="1" applyFont="1" applyBorder="1" applyAlignment="1">
      <alignment horizontal="right"/>
    </xf>
    <xf numFmtId="4" fontId="14" fillId="0" borderId="9" xfId="0" applyNumberFormat="1" applyFont="1" applyBorder="1" applyAlignment="1">
      <alignment horizontal="right"/>
    </xf>
    <xf numFmtId="4" fontId="14" fillId="0" borderId="2" xfId="0" applyNumberFormat="1" applyFont="1" applyBorder="1" applyAlignment="1">
      <alignment horizontal="right"/>
    </xf>
    <xf numFmtId="4" fontId="0" fillId="0" borderId="30" xfId="0" applyNumberFormat="1" applyFont="1" applyBorder="1"/>
    <xf numFmtId="4" fontId="0" fillId="0" borderId="19" xfId="0" applyNumberFormat="1" applyFont="1" applyBorder="1"/>
    <xf numFmtId="4" fontId="0" fillId="0" borderId="31" xfId="0" applyNumberFormat="1" applyBorder="1"/>
    <xf numFmtId="0" fontId="16" fillId="0" borderId="51" xfId="0" applyFont="1" applyBorder="1" applyAlignment="1">
      <alignment vertical="center"/>
    </xf>
    <xf numFmtId="0" fontId="14" fillId="0" borderId="42" xfId="0" applyFont="1" applyBorder="1"/>
    <xf numFmtId="3" fontId="0" fillId="0" borderId="21" xfId="0" applyNumberFormat="1" applyFont="1" applyBorder="1" applyAlignment="1">
      <alignment horizontal="center"/>
    </xf>
    <xf numFmtId="3" fontId="16" fillId="0" borderId="21" xfId="0" applyNumberFormat="1" applyFont="1" applyBorder="1"/>
    <xf numFmtId="3" fontId="50" fillId="0" borderId="21" xfId="0" applyNumberFormat="1" applyFont="1" applyBorder="1" applyAlignment="1">
      <alignment horizontal="right" vertical="center"/>
    </xf>
    <xf numFmtId="3" fontId="50" fillId="0" borderId="13" xfId="0" applyNumberFormat="1" applyFont="1" applyBorder="1" applyAlignment="1">
      <alignment horizontal="right" vertical="center"/>
    </xf>
    <xf numFmtId="3" fontId="0" fillId="0" borderId="21" xfId="0" applyNumberFormat="1" applyFont="1" applyBorder="1"/>
    <xf numFmtId="3" fontId="14" fillId="0" borderId="9" xfId="0" applyNumberFormat="1" applyFont="1" applyBorder="1" applyAlignment="1">
      <alignment horizontal="right"/>
    </xf>
    <xf numFmtId="0" fontId="15" fillId="0" borderId="24" xfId="0" applyFont="1" applyBorder="1" applyAlignment="1">
      <alignment horizontal="center" vertical="center"/>
    </xf>
    <xf numFmtId="0" fontId="15" fillId="0" borderId="21" xfId="0" applyFont="1" applyBorder="1" applyAlignment="1">
      <alignment horizontal="center" vertical="center"/>
    </xf>
    <xf numFmtId="0" fontId="15" fillId="0" borderId="9" xfId="0" applyFont="1" applyBorder="1" applyAlignment="1">
      <alignment horizontal="center" vertical="center"/>
    </xf>
    <xf numFmtId="0" fontId="15" fillId="0" borderId="63" xfId="0" applyFont="1" applyBorder="1" applyAlignment="1">
      <alignment horizontal="center" vertical="center"/>
    </xf>
    <xf numFmtId="0" fontId="15" fillId="0" borderId="49" xfId="0" applyFont="1" applyBorder="1" applyAlignment="1">
      <alignment horizontal="center" vertical="center"/>
    </xf>
    <xf numFmtId="0" fontId="15" fillId="0" borderId="36" xfId="0" applyFont="1" applyBorder="1" applyAlignment="1">
      <alignment horizontal="center" vertical="center"/>
    </xf>
    <xf numFmtId="0" fontId="0" fillId="0" borderId="69" xfId="0" applyFont="1" applyBorder="1" applyAlignment="1">
      <alignment wrapText="1"/>
    </xf>
    <xf numFmtId="0" fontId="0" fillId="0" borderId="0" xfId="0" applyFont="1" applyBorder="1" applyAlignment="1">
      <alignment wrapText="1"/>
    </xf>
    <xf numFmtId="0" fontId="0" fillId="0" borderId="0" xfId="0" applyFont="1" applyAlignment="1">
      <alignment wrapText="1"/>
    </xf>
    <xf numFmtId="0" fontId="14" fillId="0" borderId="11" xfId="0" applyFont="1" applyBorder="1" applyAlignment="1">
      <alignment horizontal="center" wrapText="1"/>
    </xf>
    <xf numFmtId="0" fontId="14" fillId="0" borderId="12" xfId="0" applyFont="1" applyBorder="1" applyAlignment="1">
      <alignment horizontal="center" wrapText="1"/>
    </xf>
    <xf numFmtId="0" fontId="14" fillId="0" borderId="13" xfId="0" applyFont="1" applyBorder="1" applyAlignment="1">
      <alignment horizontal="center" wrapText="1"/>
    </xf>
    <xf numFmtId="0" fontId="14" fillId="0" borderId="1" xfId="0" applyFont="1" applyBorder="1" applyAlignment="1">
      <alignment horizontal="center" wrapText="1"/>
    </xf>
    <xf numFmtId="0" fontId="14" fillId="0" borderId="6" xfId="0" applyFont="1" applyBorder="1" applyAlignment="1">
      <alignment horizontal="center"/>
    </xf>
    <xf numFmtId="0" fontId="14" fillId="0" borderId="13" xfId="0" applyFont="1" applyBorder="1" applyAlignment="1">
      <alignment horizontal="center"/>
    </xf>
    <xf numFmtId="0" fontId="14" fillId="0" borderId="1" xfId="0" applyFont="1" applyBorder="1" applyAlignment="1">
      <alignment horizontal="center"/>
    </xf>
    <xf numFmtId="0" fontId="14" fillId="0" borderId="35" xfId="0" applyFont="1" applyBorder="1" applyAlignment="1">
      <alignment horizontal="center"/>
    </xf>
    <xf numFmtId="0" fontId="14" fillId="0" borderId="11" xfId="0" applyFont="1" applyBorder="1" applyAlignment="1">
      <alignment horizontal="center"/>
    </xf>
    <xf numFmtId="0" fontId="14" fillId="0" borderId="12" xfId="0" applyFont="1" applyBorder="1" applyAlignment="1">
      <alignment horizontal="center"/>
    </xf>
    <xf numFmtId="0" fontId="14" fillId="0" borderId="24" xfId="0" applyFont="1" applyBorder="1" applyAlignment="1">
      <alignment horizontal="center" vertical="center"/>
    </xf>
    <xf numFmtId="0" fontId="14" fillId="0" borderId="21" xfId="0" applyFont="1" applyBorder="1" applyAlignment="1">
      <alignment horizontal="center" vertical="center"/>
    </xf>
    <xf numFmtId="0" fontId="14" fillId="0" borderId="9"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21" xfId="0" applyFont="1" applyBorder="1" applyAlignment="1">
      <alignment horizontal="center"/>
    </xf>
    <xf numFmtId="0" fontId="14" fillId="0" borderId="24" xfId="0" applyFont="1" applyBorder="1" applyAlignment="1">
      <alignment horizontal="center"/>
    </xf>
    <xf numFmtId="0" fontId="15" fillId="0" borderId="59" xfId="0" applyFont="1" applyBorder="1" applyAlignment="1">
      <alignment horizontal="center" vertical="center"/>
    </xf>
    <xf numFmtId="0" fontId="15" fillId="0" borderId="34" xfId="0" applyFont="1" applyBorder="1" applyAlignment="1">
      <alignment horizontal="center" vertical="center"/>
    </xf>
    <xf numFmtId="0" fontId="15" fillId="0" borderId="60" xfId="0" applyFont="1" applyBorder="1" applyAlignment="1">
      <alignment horizontal="center" vertical="center"/>
    </xf>
    <xf numFmtId="0" fontId="14" fillId="0" borderId="8" xfId="0" applyFont="1" applyBorder="1" applyAlignment="1">
      <alignment horizontal="center" vertical="center"/>
    </xf>
    <xf numFmtId="0" fontId="14" fillId="0" borderId="51" xfId="0" applyFont="1" applyBorder="1" applyAlignment="1">
      <alignment horizontal="center" vertical="center"/>
    </xf>
    <xf numFmtId="0" fontId="14" fillId="0" borderId="18" xfId="0" applyFont="1" applyBorder="1" applyAlignment="1">
      <alignment horizontal="center" vertical="center"/>
    </xf>
    <xf numFmtId="0" fontId="14" fillId="0" borderId="42" xfId="0" applyFont="1" applyBorder="1" applyAlignment="1">
      <alignment horizontal="center" vertical="center"/>
    </xf>
    <xf numFmtId="0" fontId="14" fillId="0" borderId="56" xfId="0" applyFont="1" applyBorder="1" applyAlignment="1">
      <alignment horizontal="center" vertical="center"/>
    </xf>
    <xf numFmtId="0" fontId="14" fillId="0" borderId="59" xfId="0" applyFont="1" applyBorder="1" applyAlignment="1">
      <alignment horizontal="center" vertical="center"/>
    </xf>
    <xf numFmtId="0" fontId="14" fillId="0" borderId="80" xfId="0" applyFont="1" applyBorder="1" applyAlignment="1">
      <alignment horizontal="center" vertical="center"/>
    </xf>
    <xf numFmtId="0" fontId="14" fillId="0" borderId="28" xfId="0" applyFont="1" applyBorder="1" applyAlignment="1">
      <alignment horizontal="center" vertical="center"/>
    </xf>
    <xf numFmtId="0" fontId="14" fillId="0" borderId="52" xfId="0" applyFont="1" applyBorder="1" applyAlignment="1">
      <alignment horizontal="center" vertical="center"/>
    </xf>
    <xf numFmtId="0" fontId="14" fillId="0" borderId="18" xfId="0" applyFont="1" applyBorder="1" applyAlignment="1">
      <alignment horizontal="center"/>
    </xf>
    <xf numFmtId="0" fontId="14" fillId="0" borderId="4" xfId="0" applyFont="1" applyBorder="1" applyAlignment="1">
      <alignment horizontal="center"/>
    </xf>
    <xf numFmtId="0" fontId="14" fillId="0" borderId="64" xfId="0" applyFont="1" applyBorder="1" applyAlignment="1">
      <alignment horizontal="center"/>
    </xf>
    <xf numFmtId="0" fontId="14" fillId="0" borderId="51" xfId="0" applyFont="1" applyBorder="1" applyAlignment="1">
      <alignment horizontal="center"/>
    </xf>
    <xf numFmtId="0" fontId="14" fillId="0" borderId="74" xfId="0" applyFont="1" applyBorder="1" applyAlignment="1">
      <alignment horizontal="center"/>
    </xf>
    <xf numFmtId="0" fontId="14" fillId="0" borderId="56" xfId="0" applyFont="1" applyBorder="1" applyAlignment="1">
      <alignment horizontal="center"/>
    </xf>
    <xf numFmtId="0" fontId="14" fillId="0" borderId="57" xfId="0" applyFont="1" applyBorder="1" applyAlignment="1">
      <alignment horizontal="center" vertical="center"/>
    </xf>
    <xf numFmtId="0" fontId="14" fillId="0" borderId="73" xfId="0" applyFont="1" applyBorder="1" applyAlignment="1">
      <alignment horizontal="center" vertical="center"/>
    </xf>
    <xf numFmtId="0" fontId="14" fillId="0" borderId="58" xfId="0" applyFont="1" applyBorder="1" applyAlignment="1">
      <alignment horizontal="center" vertical="center"/>
    </xf>
    <xf numFmtId="0" fontId="15" fillId="0" borderId="51" xfId="0" applyFont="1" applyBorder="1" applyAlignment="1">
      <alignment horizontal="center" vertical="center"/>
    </xf>
    <xf numFmtId="0" fontId="15" fillId="0" borderId="18" xfId="0" applyFont="1" applyBorder="1" applyAlignment="1">
      <alignment horizontal="center" vertical="center"/>
    </xf>
    <xf numFmtId="0" fontId="15" fillId="0" borderId="42" xfId="0" applyFont="1" applyBorder="1" applyAlignment="1">
      <alignment horizontal="center" vertical="center"/>
    </xf>
    <xf numFmtId="0" fontId="14" fillId="0" borderId="22" xfId="0" applyFont="1" applyBorder="1" applyAlignment="1">
      <alignment horizontal="center"/>
    </xf>
    <xf numFmtId="0" fontId="14" fillId="0" borderId="30" xfId="0" applyFont="1" applyBorder="1" applyAlignment="1">
      <alignment horizontal="center" vertical="center"/>
    </xf>
    <xf numFmtId="0" fontId="14" fillId="0" borderId="33" xfId="0" applyFont="1" applyBorder="1" applyAlignment="1">
      <alignment horizontal="center" vertical="center"/>
    </xf>
    <xf numFmtId="0" fontId="14" fillId="0" borderId="31" xfId="0" applyFont="1" applyBorder="1" applyAlignment="1">
      <alignment horizontal="center" vertical="center"/>
    </xf>
    <xf numFmtId="0" fontId="0" fillId="0" borderId="0" xfId="0" applyAlignment="1">
      <alignment wrapText="1"/>
    </xf>
    <xf numFmtId="0" fontId="0" fillId="0" borderId="0" xfId="0" applyFont="1" applyBorder="1" applyAlignment="1">
      <alignment vertical="top" wrapText="1"/>
    </xf>
    <xf numFmtId="0" fontId="14" fillId="0" borderId="35" xfId="0" applyFont="1" applyBorder="1" applyAlignment="1">
      <alignment horizontal="center" vertical="center"/>
    </xf>
    <xf numFmtId="0" fontId="14" fillId="0" borderId="12" xfId="0" applyFont="1" applyBorder="1" applyAlignment="1">
      <alignment horizontal="center" vertical="center"/>
    </xf>
    <xf numFmtId="0" fontId="14" fillId="0" borderId="74" xfId="0" applyFont="1" applyBorder="1" applyAlignment="1">
      <alignment horizontal="center" vertical="center"/>
    </xf>
    <xf numFmtId="0" fontId="14" fillId="0" borderId="46" xfId="0" applyFont="1" applyBorder="1" applyAlignment="1">
      <alignment horizontal="center" vertical="center"/>
    </xf>
    <xf numFmtId="0" fontId="14" fillId="0" borderId="44" xfId="0" applyFont="1" applyBorder="1" applyAlignment="1">
      <alignment horizontal="center" vertical="center"/>
    </xf>
    <xf numFmtId="0" fontId="14" fillId="0" borderId="16" xfId="0" applyFont="1" applyBorder="1" applyAlignment="1">
      <alignment horizontal="center" vertical="center"/>
    </xf>
    <xf numFmtId="0" fontId="14" fillId="0" borderId="20" xfId="0" applyFont="1" applyBorder="1" applyAlignment="1">
      <alignment horizontal="center" vertical="center"/>
    </xf>
    <xf numFmtId="2" fontId="15" fillId="0" borderId="51" xfId="0" applyNumberFormat="1" applyFont="1" applyBorder="1" applyAlignment="1">
      <alignment horizontal="center" vertical="center"/>
    </xf>
    <xf numFmtId="2" fontId="15" fillId="0" borderId="18" xfId="0" applyNumberFormat="1" applyFont="1" applyBorder="1" applyAlignment="1">
      <alignment horizontal="center" vertical="center"/>
    </xf>
    <xf numFmtId="2" fontId="15" fillId="0" borderId="42" xfId="0" applyNumberFormat="1" applyFont="1" applyBorder="1" applyAlignment="1">
      <alignment horizontal="center" vertical="center"/>
    </xf>
    <xf numFmtId="0" fontId="2" fillId="0" borderId="3" xfId="0" applyFont="1" applyBorder="1" applyAlignment="1">
      <alignment horizontal="left" vertical="center"/>
    </xf>
    <xf numFmtId="0" fontId="2" fillId="0" borderId="35" xfId="0" applyFont="1" applyBorder="1" applyAlignment="1">
      <alignment horizontal="left" vertical="center"/>
    </xf>
    <xf numFmtId="0" fontId="2" fillId="0" borderId="3" xfId="0" applyFont="1" applyBorder="1" applyAlignment="1">
      <alignment horizontal="center"/>
    </xf>
    <xf numFmtId="0" fontId="2" fillId="0" borderId="35" xfId="0" applyFont="1" applyBorder="1" applyAlignment="1">
      <alignment horizontal="center"/>
    </xf>
    <xf numFmtId="0" fontId="14" fillId="0" borderId="0" xfId="0" applyFont="1" applyAlignment="1">
      <alignment wrapText="1"/>
    </xf>
    <xf numFmtId="0" fontId="2" fillId="0" borderId="47" xfId="0" applyFont="1" applyBorder="1" applyAlignment="1">
      <alignment horizontal="center" vertical="center" wrapText="1"/>
    </xf>
    <xf numFmtId="0" fontId="2" fillId="0" borderId="50" xfId="0" applyFont="1" applyBorder="1" applyAlignment="1">
      <alignment horizontal="center" vertical="center" wrapText="1"/>
    </xf>
    <xf numFmtId="0" fontId="14" fillId="0" borderId="63" xfId="0" applyFont="1" applyBorder="1" applyAlignment="1">
      <alignment horizontal="center" vertical="center"/>
    </xf>
    <xf numFmtId="0" fontId="14" fillId="0" borderId="49" xfId="0" applyFont="1" applyBorder="1" applyAlignment="1">
      <alignment horizontal="center" vertical="center"/>
    </xf>
    <xf numFmtId="0" fontId="2" fillId="0" borderId="3" xfId="0" applyFont="1" applyBorder="1" applyAlignment="1">
      <alignment horizontal="center" vertical="center"/>
    </xf>
    <xf numFmtId="0" fontId="2" fillId="0" borderId="74" xfId="0" applyFont="1" applyBorder="1" applyAlignment="1">
      <alignment horizontal="center" vertical="center"/>
    </xf>
    <xf numFmtId="0" fontId="2" fillId="0" borderId="24" xfId="0" applyFont="1" applyBorder="1" applyAlignment="1">
      <alignment horizontal="center"/>
    </xf>
    <xf numFmtId="0" fontId="2" fillId="0" borderId="12" xfId="0" applyFont="1" applyBorder="1" applyAlignment="1">
      <alignment horizontal="center"/>
    </xf>
    <xf numFmtId="0" fontId="14" fillId="0" borderId="30"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11" xfId="0" applyFont="1" applyBorder="1" applyAlignment="1">
      <alignment horizontal="center" vertical="center"/>
    </xf>
    <xf numFmtId="0" fontId="14" fillId="0" borderId="57"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65" xfId="0" applyFont="1" applyBorder="1" applyAlignment="1">
      <alignment horizontal="center" vertical="center"/>
    </xf>
    <xf numFmtId="0" fontId="14" fillId="0" borderId="43" xfId="0" applyFont="1" applyBorder="1" applyAlignment="1">
      <alignment horizontal="center" vertical="center"/>
    </xf>
    <xf numFmtId="0" fontId="14" fillId="0" borderId="41" xfId="0" applyFont="1" applyBorder="1" applyAlignment="1">
      <alignment horizontal="center" vertical="center"/>
    </xf>
    <xf numFmtId="0" fontId="0" fillId="0" borderId="68" xfId="0" applyBorder="1"/>
    <xf numFmtId="0" fontId="0" fillId="0" borderId="72" xfId="0" applyBorder="1"/>
    <xf numFmtId="0" fontId="15" fillId="0" borderId="13" xfId="0" applyFont="1" applyBorder="1" applyAlignment="1">
      <alignment horizontal="center"/>
    </xf>
    <xf numFmtId="0" fontId="15" fillId="0" borderId="4" xfId="0" applyFont="1" applyBorder="1" applyAlignment="1">
      <alignment horizontal="center"/>
    </xf>
    <xf numFmtId="0" fontId="16" fillId="0" borderId="21" xfId="0" applyFont="1" applyBorder="1" applyAlignment="1">
      <alignment horizontal="center"/>
    </xf>
    <xf numFmtId="0" fontId="16" fillId="0" borderId="13" xfId="0" applyFont="1" applyBorder="1" applyAlignment="1">
      <alignment horizontal="center"/>
    </xf>
    <xf numFmtId="0" fontId="15" fillId="0" borderId="1" xfId="0" applyFont="1" applyBorder="1" applyAlignment="1">
      <alignment horizontal="center"/>
    </xf>
    <xf numFmtId="0" fontId="16" fillId="0" borderId="6" xfId="0" applyFont="1" applyBorder="1" applyAlignment="1">
      <alignment horizontal="center"/>
    </xf>
    <xf numFmtId="0" fontId="0" fillId="0" borderId="59" xfId="0" applyBorder="1" applyAlignment="1">
      <alignment horizontal="center" vertical="center"/>
    </xf>
    <xf numFmtId="0" fontId="0" fillId="0" borderId="34" xfId="0" applyBorder="1" applyAlignment="1">
      <alignment horizontal="center" vertical="center"/>
    </xf>
    <xf numFmtId="0" fontId="0" fillId="0" borderId="60" xfId="0" applyBorder="1" applyAlignment="1">
      <alignment horizontal="center" vertical="center"/>
    </xf>
    <xf numFmtId="0" fontId="0" fillId="0" borderId="59" xfId="0" applyBorder="1" applyAlignment="1">
      <alignment horizontal="center" vertical="center" wrapText="1"/>
    </xf>
    <xf numFmtId="0" fontId="0" fillId="0" borderId="34" xfId="0" applyBorder="1" applyAlignment="1">
      <alignment horizontal="center" vertical="center" wrapText="1"/>
    </xf>
    <xf numFmtId="0" fontId="0" fillId="0" borderId="60" xfId="0" applyBorder="1" applyAlignment="1">
      <alignment horizontal="center" vertical="center" wrapText="1"/>
    </xf>
    <xf numFmtId="0" fontId="14" fillId="0" borderId="11"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2" xfId="0" applyFont="1" applyBorder="1" applyAlignment="1">
      <alignment horizontal="center" vertical="center" wrapText="1"/>
    </xf>
    <xf numFmtId="0" fontId="21" fillId="0" borderId="11" xfId="0" applyFont="1" applyBorder="1" applyAlignment="1">
      <alignment horizontal="center" vertical="center"/>
    </xf>
    <xf numFmtId="0" fontId="21" fillId="0" borderId="13" xfId="0" applyFont="1" applyBorder="1" applyAlignment="1">
      <alignment horizontal="center" vertical="center"/>
    </xf>
    <xf numFmtId="0" fontId="21" fillId="0" borderId="12" xfId="0" applyFont="1" applyBorder="1" applyAlignment="1">
      <alignment horizontal="center" vertical="center"/>
    </xf>
    <xf numFmtId="0" fontId="21" fillId="0" borderId="1" xfId="0" applyFont="1" applyBorder="1" applyAlignment="1">
      <alignment horizontal="center" vertical="center"/>
    </xf>
    <xf numFmtId="0" fontId="16" fillId="0" borderId="32" xfId="0" applyFont="1" applyBorder="1" applyAlignment="1">
      <alignment horizontal="center" vertical="center"/>
    </xf>
    <xf numFmtId="0" fontId="16" fillId="0" borderId="50" xfId="0" applyFont="1" applyBorder="1" applyAlignment="1">
      <alignment horizontal="center" vertical="center"/>
    </xf>
    <xf numFmtId="0" fontId="16" fillId="0" borderId="37" xfId="0" applyFont="1" applyBorder="1" applyAlignment="1">
      <alignment horizontal="center" vertical="center"/>
    </xf>
    <xf numFmtId="0" fontId="21" fillId="0" borderId="24" xfId="0" applyFont="1" applyBorder="1" applyAlignment="1">
      <alignment horizontal="center" vertical="center"/>
    </xf>
    <xf numFmtId="0" fontId="21" fillId="0" borderId="21" xfId="0" applyFont="1" applyBorder="1" applyAlignment="1">
      <alignment horizontal="center" vertical="center"/>
    </xf>
    <xf numFmtId="0" fontId="34" fillId="0" borderId="32" xfId="0" applyFont="1" applyBorder="1" applyAlignment="1">
      <alignment horizontal="center" vertical="top"/>
    </xf>
    <xf numFmtId="0" fontId="34" fillId="0" borderId="14" xfId="0" applyFont="1" applyBorder="1" applyAlignment="1">
      <alignment horizontal="center" vertical="top"/>
    </xf>
    <xf numFmtId="0" fontId="14" fillId="0" borderId="34" xfId="0" applyFont="1" applyBorder="1" applyAlignment="1">
      <alignment horizontal="center" vertical="center"/>
    </xf>
    <xf numFmtId="0" fontId="14" fillId="0" borderId="63" xfId="0" applyFont="1" applyBorder="1" applyAlignment="1">
      <alignment horizontal="center" vertical="center" wrapText="1"/>
    </xf>
    <xf numFmtId="0" fontId="14" fillId="0" borderId="49" xfId="0" applyFont="1" applyBorder="1" applyAlignment="1">
      <alignment horizontal="center" vertical="center" wrapText="1"/>
    </xf>
    <xf numFmtId="0" fontId="15" fillId="0" borderId="22" xfId="0" applyFont="1" applyBorder="1" applyAlignment="1">
      <alignment horizontal="center" vertical="center"/>
    </xf>
    <xf numFmtId="0" fontId="15" fillId="0" borderId="55" xfId="0" applyFont="1" applyBorder="1" applyAlignment="1">
      <alignment horizontal="center" vertical="center"/>
    </xf>
    <xf numFmtId="0" fontId="14" fillId="0" borderId="47" xfId="0" applyFont="1" applyBorder="1" applyAlignment="1">
      <alignment horizontal="center" vertical="center" wrapText="1"/>
    </xf>
    <xf numFmtId="0" fontId="14" fillId="0" borderId="50" xfId="0" applyFont="1" applyBorder="1" applyAlignment="1">
      <alignment horizontal="center" vertical="center" wrapText="1"/>
    </xf>
    <xf numFmtId="0" fontId="14" fillId="0" borderId="71" xfId="0" applyFont="1" applyBorder="1" applyAlignment="1">
      <alignment horizontal="center" vertical="center" wrapText="1"/>
    </xf>
    <xf numFmtId="0" fontId="14" fillId="0" borderId="55" xfId="0" applyFont="1" applyBorder="1" applyAlignment="1">
      <alignment horizontal="center" vertical="center" wrapText="1"/>
    </xf>
    <xf numFmtId="0" fontId="15" fillId="0" borderId="26" xfId="0" applyFont="1" applyBorder="1" applyAlignment="1">
      <alignment horizontal="center" vertical="center"/>
    </xf>
    <xf numFmtId="0" fontId="15" fillId="0" borderId="85" xfId="0" applyFont="1" applyBorder="1" applyAlignment="1">
      <alignment horizontal="center" vertical="center"/>
    </xf>
    <xf numFmtId="0" fontId="15" fillId="0" borderId="32" xfId="0" applyFont="1" applyBorder="1" applyAlignment="1">
      <alignment horizontal="center" vertical="center"/>
    </xf>
    <xf numFmtId="0" fontId="15" fillId="0" borderId="50" xfId="0" applyFont="1" applyBorder="1" applyAlignment="1">
      <alignment horizontal="center" vertical="center"/>
    </xf>
    <xf numFmtId="0" fontId="15" fillId="0" borderId="74" xfId="0" applyFont="1" applyBorder="1" applyAlignment="1">
      <alignment horizontal="center" vertical="center" wrapText="1"/>
    </xf>
    <xf numFmtId="0" fontId="15" fillId="0" borderId="56" xfId="0" applyFont="1" applyBorder="1" applyAlignment="1">
      <alignment horizontal="center" vertical="center" wrapText="1"/>
    </xf>
    <xf numFmtId="0" fontId="14" fillId="0" borderId="59" xfId="0" applyFont="1" applyBorder="1" applyAlignment="1">
      <alignment horizontal="center" vertical="center" wrapText="1"/>
    </xf>
    <xf numFmtId="0" fontId="14" fillId="0" borderId="43" xfId="0" applyFont="1" applyBorder="1" applyAlignment="1">
      <alignment horizontal="center" vertical="center" wrapText="1"/>
    </xf>
    <xf numFmtId="0" fontId="14" fillId="0" borderId="80"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75" xfId="0" applyFont="1" applyBorder="1" applyAlignment="1">
      <alignment horizontal="center" vertical="center" wrapText="1"/>
    </xf>
    <xf numFmtId="0" fontId="14" fillId="0" borderId="52" xfId="0" applyFont="1" applyBorder="1" applyAlignment="1">
      <alignment horizontal="center" vertical="center" wrapText="1"/>
    </xf>
    <xf numFmtId="0" fontId="36" fillId="0" borderId="0" xfId="0" applyFont="1" applyBorder="1" applyAlignment="1">
      <alignment horizontal="center" vertical="center"/>
    </xf>
    <xf numFmtId="0" fontId="14" fillId="0" borderId="35"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12" xfId="0" applyFont="1" applyFill="1" applyBorder="1" applyAlignment="1">
      <alignment horizontal="center" vertical="center"/>
    </xf>
    <xf numFmtId="3" fontId="0" fillId="0" borderId="51" xfId="0" applyNumberFormat="1" applyBorder="1" applyAlignment="1"/>
    <xf numFmtId="3" fontId="0" fillId="0" borderId="56" xfId="0" applyNumberFormat="1" applyBorder="1" applyAlignment="1"/>
    <xf numFmtId="3" fontId="0" fillId="0" borderId="42" xfId="0" applyNumberFormat="1" applyFill="1" applyBorder="1" applyAlignment="1"/>
    <xf numFmtId="3" fontId="0" fillId="0" borderId="65" xfId="0" applyNumberFormat="1" applyFill="1" applyBorder="1" applyAlignment="1"/>
    <xf numFmtId="3" fontId="0" fillId="0" borderId="18" xfId="0" applyNumberFormat="1" applyBorder="1" applyAlignment="1"/>
    <xf numFmtId="3" fontId="0" fillId="0" borderId="64" xfId="0" applyNumberFormat="1" applyBorder="1" applyAlignment="1"/>
    <xf numFmtId="3" fontId="0" fillId="2" borderId="18" xfId="0" applyNumberFormat="1" applyFill="1" applyBorder="1" applyAlignment="1"/>
    <xf numFmtId="3" fontId="0" fillId="2" borderId="64" xfId="0" applyNumberFormat="1" applyFill="1" applyBorder="1" applyAlignment="1"/>
    <xf numFmtId="3" fontId="14" fillId="0" borderId="41" xfId="0" applyNumberFormat="1" applyFont="1" applyBorder="1" applyAlignment="1"/>
    <xf numFmtId="3" fontId="14" fillId="0" borderId="72" xfId="0" applyNumberFormat="1" applyFont="1" applyBorder="1" applyAlignment="1"/>
    <xf numFmtId="0" fontId="14" fillId="0" borderId="24"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51" xfId="0" applyFont="1" applyFill="1" applyBorder="1" applyAlignment="1">
      <alignment horizontal="center" vertical="center"/>
    </xf>
    <xf numFmtId="0" fontId="14" fillId="0" borderId="42" xfId="0" applyFont="1" applyFill="1" applyBorder="1" applyAlignment="1">
      <alignment horizontal="center" vertical="center"/>
    </xf>
    <xf numFmtId="0" fontId="0" fillId="0" borderId="0" xfId="0"/>
    <xf numFmtId="0" fontId="16" fillId="0" borderId="59" xfId="0" applyFont="1" applyBorder="1" applyAlignment="1">
      <alignment horizontal="center" vertical="center"/>
    </xf>
    <xf numFmtId="0" fontId="16" fillId="0" borderId="60" xfId="0" applyFont="1" applyBorder="1" applyAlignment="1">
      <alignment horizontal="center" vertical="center"/>
    </xf>
    <xf numFmtId="0" fontId="14" fillId="0" borderId="68" xfId="0" applyFont="1" applyBorder="1" applyAlignment="1">
      <alignment horizontal="center"/>
    </xf>
    <xf numFmtId="0" fontId="14" fillId="0" borderId="72" xfId="0" applyFont="1" applyBorder="1" applyAlignment="1">
      <alignment horizontal="center"/>
    </xf>
    <xf numFmtId="0" fontId="1" fillId="0" borderId="43" xfId="0" applyFont="1" applyBorder="1" applyAlignment="1">
      <alignment horizontal="left" vertical="top" wrapText="1"/>
    </xf>
    <xf numFmtId="0" fontId="14" fillId="0" borderId="3" xfId="0" applyFont="1" applyBorder="1" applyAlignment="1">
      <alignment horizontal="center"/>
    </xf>
    <xf numFmtId="0" fontId="14" fillId="0" borderId="13" xfId="0" applyFont="1" applyBorder="1" applyAlignment="1">
      <alignment horizontal="center" vertical="top" wrapText="1"/>
    </xf>
    <xf numFmtId="3" fontId="0" fillId="0" borderId="4" xfId="0" applyNumberFormat="1" applyFont="1" applyBorder="1" applyAlignment="1"/>
    <xf numFmtId="3" fontId="0" fillId="0" borderId="6" xfId="0" applyNumberFormat="1" applyFont="1" applyBorder="1" applyAlignment="1"/>
    <xf numFmtId="3" fontId="0" fillId="0" borderId="13" xfId="0" applyNumberFormat="1" applyFont="1" applyBorder="1" applyAlignment="1"/>
    <xf numFmtId="0" fontId="0" fillId="0" borderId="21" xfId="0" applyBorder="1" applyAlignment="1">
      <alignment horizontal="center"/>
    </xf>
    <xf numFmtId="0" fontId="0" fillId="0" borderId="13" xfId="0" applyBorder="1" applyAlignment="1">
      <alignment horizontal="center"/>
    </xf>
    <xf numFmtId="0" fontId="0" fillId="0" borderId="4" xfId="0" applyBorder="1" applyAlignment="1">
      <alignment horizontal="center"/>
    </xf>
    <xf numFmtId="0" fontId="0" fillId="0" borderId="1" xfId="0" applyBorder="1" applyAlignment="1">
      <alignment horizontal="center"/>
    </xf>
    <xf numFmtId="3" fontId="14" fillId="0" borderId="13" xfId="0" applyNumberFormat="1" applyFont="1" applyBorder="1" applyAlignment="1"/>
    <xf numFmtId="3" fontId="0" fillId="0" borderId="4" xfId="0" applyNumberFormat="1" applyFill="1" applyBorder="1" applyAlignment="1"/>
    <xf numFmtId="3" fontId="0" fillId="0" borderId="6" xfId="0" applyNumberFormat="1" applyFill="1" applyBorder="1" applyAlignment="1"/>
    <xf numFmtId="3" fontId="0" fillId="2" borderId="4" xfId="0" applyNumberFormat="1" applyFill="1" applyBorder="1" applyAlignment="1"/>
    <xf numFmtId="3" fontId="0" fillId="2" borderId="6" xfId="0" applyNumberFormat="1" applyFill="1" applyBorder="1" applyAlignment="1"/>
    <xf numFmtId="0" fontId="14" fillId="0" borderId="6" xfId="0" applyFont="1" applyBorder="1" applyAlignment="1">
      <alignment horizontal="center" vertical="center"/>
    </xf>
    <xf numFmtId="0" fontId="14" fillId="0" borderId="1" xfId="0" applyFont="1" applyBorder="1" applyAlignment="1">
      <alignment horizontal="center" vertical="center"/>
    </xf>
    <xf numFmtId="0" fontId="14" fillId="0" borderId="35"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4" xfId="0" applyFont="1"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56" xfId="0" applyBorder="1" applyAlignment="1">
      <alignment horizontal="center" vertical="center" wrapText="1"/>
    </xf>
    <xf numFmtId="0" fontId="0" fillId="0" borderId="65" xfId="0" applyBorder="1" applyAlignment="1">
      <alignment horizontal="center" vertical="center" wrapText="1"/>
    </xf>
    <xf numFmtId="0" fontId="15" fillId="0" borderId="24" xfId="0" applyFont="1" applyBorder="1" applyAlignment="1">
      <alignment horizontal="center"/>
    </xf>
    <xf numFmtId="0" fontId="15" fillId="0" borderId="11" xfId="0" applyFont="1" applyBorder="1" applyAlignment="1">
      <alignment horizontal="center"/>
    </xf>
    <xf numFmtId="0" fontId="15" fillId="0" borderId="12" xfId="0" applyFont="1" applyBorder="1" applyAlignment="1">
      <alignment horizontal="center"/>
    </xf>
    <xf numFmtId="0" fontId="0" fillId="0" borderId="74" xfId="0" applyBorder="1" applyAlignment="1">
      <alignment horizontal="center" vertical="center" wrapText="1"/>
    </xf>
    <xf numFmtId="0" fontId="0" fillId="0" borderId="48" xfId="0" applyBorder="1" applyAlignment="1">
      <alignment horizontal="center" vertical="center" wrapText="1"/>
    </xf>
    <xf numFmtId="0" fontId="7" fillId="0" borderId="0" xfId="0" applyFont="1" applyAlignment="1">
      <alignment wrapText="1"/>
    </xf>
    <xf numFmtId="0" fontId="17" fillId="0" borderId="0" xfId="0" applyFont="1" applyBorder="1" applyAlignment="1"/>
    <xf numFmtId="0" fontId="43" fillId="0" borderId="41" xfId="0" applyFont="1" applyBorder="1" applyAlignment="1">
      <alignment horizontal="center" vertical="center"/>
    </xf>
    <xf numFmtId="0" fontId="43" fillId="0" borderId="68" xfId="0" applyFont="1" applyBorder="1" applyAlignment="1">
      <alignment horizontal="center" vertical="center"/>
    </xf>
    <xf numFmtId="0" fontId="43" fillId="0" borderId="72" xfId="0" applyFont="1" applyBorder="1" applyAlignment="1">
      <alignment horizontal="center" vertical="center"/>
    </xf>
    <xf numFmtId="0" fontId="21" fillId="0" borderId="0" xfId="0" applyFont="1" applyBorder="1" applyAlignment="1">
      <alignment horizontal="center" vertical="center"/>
    </xf>
    <xf numFmtId="0" fontId="31" fillId="0" borderId="24" xfId="0" applyFont="1" applyBorder="1" applyAlignment="1">
      <alignment horizontal="center"/>
    </xf>
    <xf numFmtId="0" fontId="31" fillId="0" borderId="11" xfId="0" applyFont="1" applyBorder="1" applyAlignment="1">
      <alignment horizontal="center"/>
    </xf>
    <xf numFmtId="0" fontId="32" fillId="0" borderId="51" xfId="0" applyFont="1" applyBorder="1" applyAlignment="1">
      <alignment horizontal="center"/>
    </xf>
    <xf numFmtId="0" fontId="32" fillId="0" borderId="35" xfId="0" applyFont="1" applyBorder="1" applyAlignment="1">
      <alignment horizontal="center"/>
    </xf>
    <xf numFmtId="0" fontId="32" fillId="0" borderId="74" xfId="0" applyFont="1" applyBorder="1" applyAlignment="1">
      <alignment horizontal="center"/>
    </xf>
    <xf numFmtId="0" fontId="32" fillId="0" borderId="56" xfId="0" applyFont="1" applyBorder="1" applyAlignment="1">
      <alignment horizontal="center"/>
    </xf>
    <xf numFmtId="0" fontId="31" fillId="0" borderId="40" xfId="0" applyFont="1" applyBorder="1" applyAlignment="1">
      <alignment horizontal="center"/>
    </xf>
    <xf numFmtId="3" fontId="32" fillId="0" borderId="40" xfId="0" applyNumberFormat="1" applyFont="1" applyBorder="1" applyAlignment="1">
      <alignment horizontal="center"/>
    </xf>
    <xf numFmtId="0" fontId="31" fillId="0" borderId="57" xfId="0" applyFont="1" applyBorder="1" applyAlignment="1">
      <alignment horizontal="center" vertical="center"/>
    </xf>
    <xf numFmtId="0" fontId="31" fillId="0" borderId="73" xfId="0" applyFont="1" applyBorder="1" applyAlignment="1">
      <alignment horizontal="center" vertical="center"/>
    </xf>
    <xf numFmtId="0" fontId="31" fillId="0" borderId="58" xfId="0" applyFont="1" applyBorder="1" applyAlignment="1">
      <alignment horizontal="center" vertical="center"/>
    </xf>
    <xf numFmtId="3" fontId="31" fillId="0" borderId="18" xfId="0" applyNumberFormat="1" applyFont="1" applyBorder="1" applyAlignment="1">
      <alignment horizontal="center"/>
    </xf>
    <xf numFmtId="3" fontId="31" fillId="0" borderId="6" xfId="0" applyNumberFormat="1" applyFont="1" applyBorder="1" applyAlignment="1">
      <alignment horizontal="center"/>
    </xf>
    <xf numFmtId="0" fontId="31" fillId="0" borderId="18" xfId="0" applyFont="1" applyBorder="1" applyAlignment="1">
      <alignment horizontal="center"/>
    </xf>
    <xf numFmtId="0" fontId="31" fillId="0" borderId="6" xfId="0" applyFont="1" applyBorder="1" applyAlignment="1">
      <alignment horizontal="center"/>
    </xf>
    <xf numFmtId="0" fontId="32" fillId="0" borderId="24" xfId="0" applyFont="1" applyBorder="1" applyAlignment="1">
      <alignment horizontal="center"/>
    </xf>
    <xf numFmtId="0" fontId="32" fillId="0" borderId="11" xfId="0" applyFont="1" applyBorder="1" applyAlignment="1">
      <alignment horizontal="center"/>
    </xf>
    <xf numFmtId="0" fontId="32" fillId="0" borderId="12" xfId="0" applyFont="1" applyBorder="1" applyAlignment="1">
      <alignment horizontal="center"/>
    </xf>
    <xf numFmtId="0" fontId="31" fillId="0" borderId="12" xfId="0" applyFont="1" applyBorder="1" applyAlignment="1">
      <alignment horizontal="center"/>
    </xf>
    <xf numFmtId="0" fontId="31" fillId="0" borderId="24" xfId="0" applyFont="1" applyBorder="1" applyAlignment="1">
      <alignment horizontal="center" vertical="center"/>
    </xf>
    <xf numFmtId="0" fontId="31" fillId="0" borderId="21" xfId="0" applyFont="1" applyBorder="1" applyAlignment="1">
      <alignment horizontal="center" vertical="center"/>
    </xf>
    <xf numFmtId="0" fontId="31" fillId="0" borderId="30" xfId="0" applyFont="1" applyBorder="1" applyAlignment="1">
      <alignment horizontal="center" vertical="center"/>
    </xf>
    <xf numFmtId="0" fontId="31" fillId="0" borderId="33" xfId="0" applyFont="1" applyBorder="1" applyAlignment="1">
      <alignment horizontal="center" vertical="center"/>
    </xf>
    <xf numFmtId="0" fontId="31" fillId="0" borderId="31" xfId="0" applyFont="1" applyBorder="1" applyAlignment="1">
      <alignment horizontal="center" vertical="center"/>
    </xf>
    <xf numFmtId="0" fontId="31" fillId="0" borderId="30" xfId="0" applyFont="1" applyFill="1" applyBorder="1" applyAlignment="1">
      <alignment horizontal="center" vertical="center"/>
    </xf>
    <xf numFmtId="0" fontId="31" fillId="0" borderId="33" xfId="0" applyFont="1" applyFill="1" applyBorder="1" applyAlignment="1">
      <alignment horizontal="center" vertical="center"/>
    </xf>
    <xf numFmtId="0" fontId="31" fillId="0" borderId="51" xfId="0" applyFont="1" applyBorder="1" applyAlignment="1">
      <alignment horizontal="center"/>
    </xf>
    <xf numFmtId="0" fontId="31" fillId="0" borderId="35" xfId="0" applyFont="1" applyBorder="1" applyAlignment="1">
      <alignment horizontal="center"/>
    </xf>
    <xf numFmtId="0" fontId="15" fillId="0" borderId="51" xfId="0" applyFont="1" applyBorder="1" applyAlignment="1">
      <alignment horizontal="center"/>
    </xf>
    <xf numFmtId="0" fontId="15" fillId="0" borderId="74" xfId="0" applyFont="1" applyBorder="1" applyAlignment="1">
      <alignment horizontal="center"/>
    </xf>
    <xf numFmtId="0" fontId="15" fillId="0" borderId="56" xfId="0" applyFont="1" applyBorder="1" applyAlignment="1">
      <alignment horizontal="center"/>
    </xf>
    <xf numFmtId="0" fontId="15" fillId="0" borderId="74" xfId="0" applyFont="1" applyBorder="1" applyAlignment="1">
      <alignment horizontal="center" vertical="center"/>
    </xf>
    <xf numFmtId="0" fontId="15" fillId="0" borderId="56" xfId="0" applyFont="1" applyBorder="1" applyAlignment="1">
      <alignment horizontal="center" vertical="center"/>
    </xf>
    <xf numFmtId="0" fontId="14" fillId="0" borderId="60" xfId="0" applyFont="1" applyBorder="1" applyAlignment="1">
      <alignment horizontal="center" vertical="center"/>
    </xf>
    <xf numFmtId="0" fontId="31" fillId="0" borderId="17" xfId="0" applyFont="1" applyBorder="1" applyAlignment="1">
      <alignment horizontal="center"/>
    </xf>
    <xf numFmtId="0" fontId="31" fillId="0" borderId="20" xfId="0" applyFont="1" applyBorder="1" applyAlignment="1">
      <alignment horizontal="center"/>
    </xf>
    <xf numFmtId="0" fontId="18" fillId="0" borderId="0" xfId="0" applyFont="1" applyBorder="1" applyAlignment="1">
      <alignment horizontal="center" vertical="center"/>
    </xf>
    <xf numFmtId="0" fontId="31" fillId="0" borderId="63" xfId="0" applyFont="1" applyBorder="1" applyAlignment="1">
      <alignment horizontal="center" vertical="center"/>
    </xf>
    <xf numFmtId="0" fontId="31" fillId="0" borderId="36" xfId="0" applyFont="1" applyBorder="1" applyAlignment="1">
      <alignment horizontal="center" vertical="center"/>
    </xf>
    <xf numFmtId="0" fontId="31" fillId="0" borderId="47" xfId="0" applyFont="1" applyBorder="1" applyAlignment="1">
      <alignment horizontal="center" vertical="center"/>
    </xf>
    <xf numFmtId="0" fontId="31" fillId="0" borderId="37" xfId="0" applyFont="1" applyBorder="1" applyAlignment="1">
      <alignment horizontal="center" vertical="center"/>
    </xf>
    <xf numFmtId="0" fontId="31" fillId="0" borderId="71" xfId="0" applyFont="1" applyFill="1" applyBorder="1" applyAlignment="1">
      <alignment horizontal="center" vertical="center"/>
    </xf>
    <xf numFmtId="0" fontId="31" fillId="0" borderId="38" xfId="0" applyFont="1" applyFill="1" applyBorder="1" applyAlignment="1">
      <alignment horizontal="center" vertical="center"/>
    </xf>
    <xf numFmtId="0" fontId="14" fillId="0" borderId="2" xfId="0" applyFont="1" applyBorder="1" applyAlignment="1">
      <alignment horizontal="center" vertical="center"/>
    </xf>
    <xf numFmtId="0" fontId="15" fillId="0" borderId="15" xfId="0" applyFont="1" applyBorder="1" applyAlignment="1">
      <alignment horizontal="center" vertical="center"/>
    </xf>
    <xf numFmtId="0" fontId="15" fillId="0" borderId="8" xfId="0" applyFont="1" applyBorder="1" applyAlignment="1">
      <alignment horizontal="center" vertical="center"/>
    </xf>
    <xf numFmtId="0" fontId="14" fillId="0" borderId="35" xfId="0" applyFont="1" applyBorder="1" applyAlignment="1">
      <alignment horizontal="right" vertical="center"/>
    </xf>
    <xf numFmtId="0" fontId="14" fillId="0" borderId="7" xfId="0" applyFont="1" applyBorder="1" applyAlignment="1">
      <alignment horizontal="right" vertical="center"/>
    </xf>
    <xf numFmtId="2" fontId="14" fillId="0" borderId="30" xfId="0" applyNumberFormat="1" applyFont="1" applyBorder="1" applyAlignment="1">
      <alignment horizontal="center" vertical="center" wrapText="1"/>
    </xf>
    <xf numFmtId="2" fontId="14" fillId="0" borderId="33" xfId="0" applyNumberFormat="1" applyFont="1" applyBorder="1" applyAlignment="1">
      <alignment horizontal="center" vertical="center" wrapText="1"/>
    </xf>
    <xf numFmtId="3" fontId="14" fillId="0" borderId="11" xfId="0" applyNumberFormat="1" applyFont="1" applyFill="1" applyBorder="1" applyAlignment="1">
      <alignment horizontal="center"/>
    </xf>
    <xf numFmtId="3" fontId="14" fillId="0" borderId="12" xfId="0" applyNumberFormat="1" applyFont="1" applyFill="1" applyBorder="1" applyAlignment="1">
      <alignment horizontal="center"/>
    </xf>
    <xf numFmtId="0" fontId="14" fillId="0" borderId="47" xfId="0" applyFont="1" applyBorder="1" applyAlignment="1">
      <alignment horizontal="center" vertical="center"/>
    </xf>
    <xf numFmtId="0" fontId="14" fillId="0" borderId="37" xfId="0" applyFont="1" applyBorder="1" applyAlignment="1">
      <alignment horizontal="center" vertical="center"/>
    </xf>
    <xf numFmtId="0" fontId="14" fillId="0" borderId="11" xfId="0" applyFont="1" applyBorder="1" applyAlignment="1">
      <alignment horizontal="right" vertical="center"/>
    </xf>
    <xf numFmtId="0" fontId="14" fillId="0" borderId="2" xfId="0" applyFont="1" applyBorder="1" applyAlignment="1">
      <alignment horizontal="right" vertical="center"/>
    </xf>
    <xf numFmtId="0" fontId="15" fillId="0" borderId="28" xfId="0" applyFont="1" applyBorder="1" applyAlignment="1">
      <alignment horizontal="center"/>
    </xf>
    <xf numFmtId="0" fontId="15" fillId="0" borderId="52" xfId="0" applyFont="1" applyBorder="1" applyAlignment="1">
      <alignment horizontal="center"/>
    </xf>
    <xf numFmtId="0" fontId="14" fillId="0" borderId="41" xfId="0" applyFont="1" applyBorder="1" applyAlignment="1">
      <alignment horizontal="center"/>
    </xf>
    <xf numFmtId="0" fontId="15" fillId="0" borderId="15" xfId="0" applyFont="1" applyBorder="1" applyAlignment="1">
      <alignment horizontal="center"/>
    </xf>
    <xf numFmtId="0" fontId="15" fillId="0" borderId="23" xfId="0" applyFont="1" applyBorder="1" applyAlignment="1">
      <alignment horizontal="center"/>
    </xf>
    <xf numFmtId="0" fontId="15" fillId="0" borderId="29" xfId="0" applyFont="1" applyBorder="1" applyAlignment="1">
      <alignment horizontal="center"/>
    </xf>
    <xf numFmtId="0" fontId="14" fillId="0" borderId="16" xfId="0" applyFont="1" applyBorder="1" applyAlignment="1">
      <alignment horizontal="center"/>
    </xf>
    <xf numFmtId="0" fontId="14" fillId="0" borderId="17" xfId="0" applyFont="1" applyBorder="1" applyAlignment="1">
      <alignment horizontal="center"/>
    </xf>
    <xf numFmtId="0" fontId="14" fillId="0" borderId="20" xfId="0" applyFont="1" applyBorder="1" applyAlignment="1">
      <alignment horizontal="center"/>
    </xf>
    <xf numFmtId="2" fontId="28" fillId="0" borderId="71" xfId="0" applyNumberFormat="1" applyFont="1" applyBorder="1" applyAlignment="1">
      <alignment horizontal="center"/>
    </xf>
    <xf numFmtId="2" fontId="28" fillId="0" borderId="55" xfId="0" applyNumberFormat="1" applyFont="1" applyBorder="1" applyAlignment="1">
      <alignment horizontal="center"/>
    </xf>
    <xf numFmtId="2" fontId="28" fillId="0" borderId="23" xfId="0" applyNumberFormat="1" applyFont="1" applyBorder="1" applyAlignment="1">
      <alignment horizontal="center"/>
    </xf>
    <xf numFmtId="3" fontId="29" fillId="0" borderId="47" xfId="0" applyNumberFormat="1" applyFont="1" applyBorder="1" applyAlignment="1">
      <alignment horizontal="center" vertical="center"/>
    </xf>
    <xf numFmtId="3" fontId="29" fillId="0" borderId="50" xfId="0" applyNumberFormat="1" applyFont="1" applyBorder="1" applyAlignment="1">
      <alignment horizontal="center" vertical="center"/>
    </xf>
    <xf numFmtId="3" fontId="29" fillId="0" borderId="14" xfId="0" applyNumberFormat="1" applyFont="1" applyBorder="1" applyAlignment="1">
      <alignment horizontal="center" vertical="center"/>
    </xf>
    <xf numFmtId="3" fontId="29" fillId="0" borderId="47" xfId="0" applyNumberFormat="1" applyFont="1" applyBorder="1" applyAlignment="1">
      <alignment vertical="center"/>
    </xf>
    <xf numFmtId="3" fontId="29" fillId="0" borderId="50" xfId="0" applyNumberFormat="1" applyFont="1" applyBorder="1" applyAlignment="1">
      <alignment vertical="center"/>
    </xf>
    <xf numFmtId="3" fontId="29" fillId="0" borderId="14" xfId="0" applyNumberFormat="1" applyFont="1" applyBorder="1" applyAlignment="1">
      <alignment vertical="center"/>
    </xf>
    <xf numFmtId="0" fontId="41" fillId="0" borderId="11" xfId="0" applyFont="1" applyBorder="1" applyAlignment="1">
      <alignment horizontal="center" vertical="center" wrapText="1"/>
    </xf>
    <xf numFmtId="0" fontId="41" fillId="0" borderId="2" xfId="0" applyFont="1" applyBorder="1" applyAlignment="1">
      <alignment horizontal="center" vertical="center" wrapText="1"/>
    </xf>
    <xf numFmtId="0" fontId="41" fillId="0" borderId="71" xfId="0" applyFont="1" applyBorder="1" applyAlignment="1">
      <alignment horizontal="center" vertical="center" wrapText="1"/>
    </xf>
    <xf numFmtId="0" fontId="41" fillId="0" borderId="38" xfId="0" applyFont="1" applyBorder="1" applyAlignment="1">
      <alignment horizontal="center" vertical="center" wrapText="1"/>
    </xf>
    <xf numFmtId="0" fontId="30" fillId="0" borderId="63" xfId="0" applyFont="1" applyBorder="1" applyAlignment="1">
      <alignment horizontal="center" vertical="center"/>
    </xf>
    <xf numFmtId="0" fontId="30" fillId="0" borderId="49" xfId="0" applyFont="1" applyBorder="1" applyAlignment="1">
      <alignment horizontal="center" vertical="center"/>
    </xf>
    <xf numFmtId="0" fontId="30" fillId="0" borderId="36" xfId="0" applyFont="1" applyBorder="1" applyAlignment="1">
      <alignment horizontal="center" vertical="center"/>
    </xf>
    <xf numFmtId="0" fontId="27" fillId="0" borderId="63" xfId="0" applyFont="1" applyBorder="1" applyAlignment="1">
      <alignment horizontal="center" vertical="center"/>
    </xf>
    <xf numFmtId="0" fontId="27" fillId="0" borderId="49" xfId="0" applyFont="1" applyBorder="1" applyAlignment="1">
      <alignment horizontal="center" vertical="center"/>
    </xf>
    <xf numFmtId="0" fontId="27" fillId="0" borderId="36" xfId="0" applyFont="1" applyBorder="1" applyAlignment="1">
      <alignment horizontal="center" vertical="center"/>
    </xf>
    <xf numFmtId="3" fontId="29" fillId="0" borderId="47" xfId="0" applyNumberFormat="1" applyFont="1" applyFill="1" applyBorder="1" applyAlignment="1">
      <alignment horizontal="center" vertical="center" wrapText="1"/>
    </xf>
    <xf numFmtId="3" fontId="29" fillId="0" borderId="50" xfId="0" applyNumberFormat="1" applyFont="1" applyFill="1" applyBorder="1" applyAlignment="1">
      <alignment horizontal="center" vertical="center" wrapText="1"/>
    </xf>
    <xf numFmtId="3" fontId="29" fillId="0" borderId="14" xfId="0" applyNumberFormat="1" applyFont="1" applyFill="1" applyBorder="1" applyAlignment="1">
      <alignment horizontal="center" vertical="center" wrapText="1"/>
    </xf>
    <xf numFmtId="0" fontId="14" fillId="0" borderId="42" xfId="0" applyFont="1" applyBorder="1" applyAlignment="1">
      <alignment horizontal="left"/>
    </xf>
    <xf numFmtId="0" fontId="14" fillId="0" borderId="48" xfId="0" applyFont="1" applyBorder="1" applyAlignment="1">
      <alignment horizontal="left"/>
    </xf>
    <xf numFmtId="0" fontId="14" fillId="0" borderId="7" xfId="0" applyFont="1" applyBorder="1" applyAlignment="1">
      <alignment horizontal="left"/>
    </xf>
    <xf numFmtId="0" fontId="41" fillId="0" borderId="59" xfId="0" applyFont="1" applyBorder="1" applyAlignment="1">
      <alignment horizontal="left" vertical="center" wrapText="1"/>
    </xf>
    <xf numFmtId="0" fontId="41" fillId="0" borderId="43" xfId="0" applyFont="1" applyBorder="1" applyAlignment="1">
      <alignment horizontal="left" vertical="center" wrapText="1"/>
    </xf>
    <xf numFmtId="0" fontId="41" fillId="0" borderId="86" xfId="0" applyFont="1" applyBorder="1" applyAlignment="1">
      <alignment horizontal="left" vertical="center" wrapText="1"/>
    </xf>
    <xf numFmtId="0" fontId="41" fillId="0" borderId="60" xfId="0" applyFont="1" applyBorder="1" applyAlignment="1">
      <alignment horizontal="left" vertical="center" wrapText="1"/>
    </xf>
    <xf numFmtId="0" fontId="41" fillId="0" borderId="40" xfId="0" applyFont="1" applyBorder="1" applyAlignment="1">
      <alignment horizontal="left" vertical="center" wrapText="1"/>
    </xf>
    <xf numFmtId="0" fontId="41" fillId="0" borderId="45" xfId="0" applyFont="1" applyBorder="1" applyAlignment="1">
      <alignment horizontal="left" vertical="center" wrapText="1"/>
    </xf>
    <xf numFmtId="0" fontId="41" fillId="0" borderId="28" xfId="0" applyFont="1" applyBorder="1" applyAlignment="1">
      <alignment horizontal="left" vertical="center" wrapText="1"/>
    </xf>
    <xf numFmtId="0" fontId="41" fillId="0" borderId="75" xfId="0" applyFont="1" applyBorder="1" applyAlignment="1">
      <alignment horizontal="left" vertical="center" wrapText="1"/>
    </xf>
    <xf numFmtId="0" fontId="41" fillId="0" borderId="29" xfId="0" applyFont="1" applyBorder="1" applyAlignment="1">
      <alignment horizontal="left" vertical="center" wrapText="1"/>
    </xf>
    <xf numFmtId="0" fontId="35" fillId="0" borderId="18" xfId="0" applyFont="1" applyBorder="1" applyAlignment="1">
      <alignment horizontal="left" vertical="center" wrapText="1"/>
    </xf>
    <xf numFmtId="0" fontId="35" fillId="0" borderId="53" xfId="0" applyFont="1" applyBorder="1" applyAlignment="1">
      <alignment horizontal="left" vertical="center" wrapText="1"/>
    </xf>
    <xf numFmtId="0" fontId="35" fillId="0" borderId="6" xfId="0" applyFont="1" applyBorder="1" applyAlignment="1">
      <alignment horizontal="left" vertical="center" wrapText="1"/>
    </xf>
    <xf numFmtId="0" fontId="41" fillId="0" borderId="18" xfId="0" applyFont="1" applyBorder="1" applyAlignment="1">
      <alignment horizontal="left" vertical="center" wrapText="1"/>
    </xf>
    <xf numFmtId="0" fontId="41" fillId="0" borderId="53" xfId="0" applyFont="1" applyBorder="1" applyAlignment="1">
      <alignment horizontal="left" vertical="center" wrapText="1"/>
    </xf>
    <xf numFmtId="0" fontId="41" fillId="0" borderId="6" xfId="0" applyFont="1" applyBorder="1" applyAlignment="1">
      <alignment horizontal="left" vertical="center" wrapText="1"/>
    </xf>
    <xf numFmtId="0" fontId="35" fillId="0" borderId="18" xfId="0" applyFont="1" applyBorder="1" applyAlignment="1">
      <alignment horizontal="left" vertical="center"/>
    </xf>
    <xf numFmtId="0" fontId="35" fillId="0" borderId="53" xfId="0" applyFont="1" applyBorder="1" applyAlignment="1">
      <alignment horizontal="left" vertical="center"/>
    </xf>
    <xf numFmtId="0" fontId="35" fillId="0" borderId="6" xfId="0" applyFont="1" applyBorder="1" applyAlignment="1">
      <alignment horizontal="left" vertical="center"/>
    </xf>
    <xf numFmtId="0" fontId="14" fillId="0" borderId="0" xfId="0" applyFont="1" applyFill="1" applyBorder="1" applyAlignment="1">
      <alignment horizontal="left" vertical="top" wrapText="1"/>
    </xf>
    <xf numFmtId="3" fontId="45" fillId="0" borderId="21" xfId="0" applyNumberFormat="1" applyFont="1" applyBorder="1" applyAlignment="1">
      <alignment horizontal="center" vertical="center"/>
    </xf>
    <xf numFmtId="0" fontId="45" fillId="0" borderId="1" xfId="0" applyFont="1" applyBorder="1" applyAlignment="1">
      <alignment horizontal="center" vertical="center"/>
    </xf>
    <xf numFmtId="0" fontId="45" fillId="0" borderId="15" xfId="0" applyFont="1" applyBorder="1" applyAlignment="1">
      <alignment vertical="center"/>
    </xf>
    <xf numFmtId="0" fontId="45" fillId="0" borderId="23" xfId="0" applyFont="1" applyBorder="1" applyAlignment="1">
      <alignment vertical="center"/>
    </xf>
    <xf numFmtId="0" fontId="45" fillId="0" borderId="21" xfId="0" applyFont="1" applyBorder="1" applyAlignment="1">
      <alignment vertical="center"/>
    </xf>
    <xf numFmtId="0" fontId="45" fillId="0" borderId="1" xfId="0" applyFont="1" applyBorder="1" applyAlignment="1">
      <alignment vertical="center"/>
    </xf>
    <xf numFmtId="0" fontId="44" fillId="0" borderId="21" xfId="0" applyFont="1" applyBorder="1" applyAlignment="1">
      <alignment vertical="center"/>
    </xf>
    <xf numFmtId="0" fontId="44" fillId="0" borderId="1" xfId="0" applyFont="1" applyBorder="1" applyAlignment="1">
      <alignment vertical="center"/>
    </xf>
    <xf numFmtId="0" fontId="15" fillId="0" borderId="3" xfId="0" applyFont="1" applyBorder="1" applyAlignment="1">
      <alignment horizontal="center"/>
    </xf>
  </cellXfs>
  <cellStyles count="4">
    <cellStyle name="Milliers" xfId="1" builtinId="3"/>
    <cellStyle name="Milliers [0]" xfId="2" builtinId="6"/>
    <cellStyle name="Normal" xfId="0" builtinId="0"/>
    <cellStyle name="Pourcentag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4"/>
  <sheetViews>
    <sheetView topLeftCell="A12" zoomScaleNormal="100" workbookViewId="0">
      <selection activeCell="B36" sqref="B36"/>
    </sheetView>
  </sheetViews>
  <sheetFormatPr baseColWidth="10" defaultRowHeight="15" x14ac:dyDescent="0.25"/>
  <cols>
    <col min="1" max="1" width="11.7109375" style="3" customWidth="1"/>
    <col min="2" max="2" width="16.7109375" style="3" customWidth="1"/>
    <col min="3" max="3" width="10.85546875" style="3" customWidth="1"/>
    <col min="4" max="4" width="10.5703125" style="3" customWidth="1"/>
    <col min="5" max="6" width="9.7109375" style="3" customWidth="1"/>
    <col min="7" max="7" width="10.7109375" style="3" customWidth="1"/>
    <col min="8" max="8" width="10.85546875" style="3" customWidth="1"/>
    <col min="9" max="9" width="10.7109375" style="3" customWidth="1"/>
    <col min="10" max="10" width="10.5703125" style="3" customWidth="1"/>
    <col min="11" max="11" width="9.85546875" style="3" customWidth="1"/>
    <col min="12" max="12" width="9.7109375" style="3" customWidth="1"/>
    <col min="13" max="16384" width="11.42578125" style="3"/>
  </cols>
  <sheetData>
    <row r="1" spans="1:12" ht="15.75" thickBot="1" x14ac:dyDescent="0.3">
      <c r="A1" s="8" t="s">
        <v>644</v>
      </c>
      <c r="B1" s="8"/>
      <c r="C1" s="8"/>
      <c r="D1" s="8"/>
      <c r="E1" s="8"/>
    </row>
    <row r="2" spans="1:12" ht="15.75" thickTop="1" x14ac:dyDescent="0.25">
      <c r="A2" s="2354" t="s">
        <v>28</v>
      </c>
      <c r="B2" s="2357" t="s">
        <v>29</v>
      </c>
      <c r="C2" s="2361" t="s">
        <v>30</v>
      </c>
      <c r="D2" s="2352"/>
      <c r="E2" s="2352"/>
      <c r="F2" s="2352"/>
      <c r="G2" s="2344" t="s">
        <v>31</v>
      </c>
      <c r="H2" s="2345"/>
      <c r="I2" s="2351" t="s">
        <v>645</v>
      </c>
      <c r="J2" s="2352"/>
      <c r="K2" s="2352"/>
      <c r="L2" s="2353"/>
    </row>
    <row r="3" spans="1:12" x14ac:dyDescent="0.25">
      <c r="A3" s="2355"/>
      <c r="B3" s="2358"/>
      <c r="C3" s="2360" t="s">
        <v>0</v>
      </c>
      <c r="D3" s="2349"/>
      <c r="E3" s="2349" t="s">
        <v>1</v>
      </c>
      <c r="F3" s="2349"/>
      <c r="G3" s="2346"/>
      <c r="H3" s="2347"/>
      <c r="I3" s="2348" t="s">
        <v>39</v>
      </c>
      <c r="J3" s="2349"/>
      <c r="K3" s="2349" t="s">
        <v>40</v>
      </c>
      <c r="L3" s="2350"/>
    </row>
    <row r="4" spans="1:12" ht="15.75" thickBot="1" x14ac:dyDescent="0.3">
      <c r="A4" s="2356"/>
      <c r="B4" s="2359"/>
      <c r="C4" s="198" t="s">
        <v>4</v>
      </c>
      <c r="D4" s="204" t="s">
        <v>5</v>
      </c>
      <c r="E4" s="204" t="s">
        <v>4</v>
      </c>
      <c r="F4" s="204" t="s">
        <v>5</v>
      </c>
      <c r="G4" s="204" t="s">
        <v>4</v>
      </c>
      <c r="H4" s="1112" t="s">
        <v>5</v>
      </c>
      <c r="I4" s="92" t="s">
        <v>4</v>
      </c>
      <c r="J4" s="204" t="s">
        <v>5</v>
      </c>
      <c r="K4" s="204" t="s">
        <v>4</v>
      </c>
      <c r="L4" s="205" t="s">
        <v>5</v>
      </c>
    </row>
    <row r="5" spans="1:12" ht="15.75" thickTop="1" x14ac:dyDescent="0.25">
      <c r="A5" s="2338" t="s">
        <v>471</v>
      </c>
      <c r="B5" s="4" t="s">
        <v>3</v>
      </c>
      <c r="C5" s="2146">
        <v>10209</v>
      </c>
      <c r="D5" s="1212">
        <v>10271.120000000001</v>
      </c>
      <c r="E5" s="1201">
        <v>250</v>
      </c>
      <c r="F5" s="1212">
        <v>68.87</v>
      </c>
      <c r="G5" s="1443">
        <f>C5+E5</f>
        <v>10459</v>
      </c>
      <c r="H5" s="1444">
        <f>D5+F5</f>
        <v>10339.990000000002</v>
      </c>
      <c r="I5" s="1445">
        <v>20127</v>
      </c>
      <c r="J5" s="1210">
        <v>10152.19</v>
      </c>
      <c r="K5" s="1210">
        <v>250</v>
      </c>
      <c r="L5" s="1444">
        <v>68</v>
      </c>
    </row>
    <row r="6" spans="1:12" x14ac:dyDescent="0.25">
      <c r="A6" s="2339"/>
      <c r="B6" s="5" t="s">
        <v>32</v>
      </c>
      <c r="C6" s="1260">
        <v>6.5</v>
      </c>
      <c r="D6" s="1209">
        <v>6.39</v>
      </c>
      <c r="E6" s="1212">
        <v>5.4</v>
      </c>
      <c r="F6" s="1209">
        <v>5.36</v>
      </c>
      <c r="G6" s="1446">
        <f>G7/G5</f>
        <v>6.4737068553398984</v>
      </c>
      <c r="H6" s="1447">
        <f>H7/H5</f>
        <v>6.3831396355315624</v>
      </c>
      <c r="I6" s="1260">
        <v>6.5</v>
      </c>
      <c r="J6" s="1212">
        <v>6.37</v>
      </c>
      <c r="K6" s="1212">
        <v>5.4</v>
      </c>
      <c r="L6" s="1213">
        <v>5.51</v>
      </c>
    </row>
    <row r="7" spans="1:12" ht="15.75" thickBot="1" x14ac:dyDescent="0.3">
      <c r="A7" s="2340"/>
      <c r="B7" s="7" t="s">
        <v>2</v>
      </c>
      <c r="C7" s="2147">
        <f>C5*C6</f>
        <v>66358.5</v>
      </c>
      <c r="D7" s="1179">
        <f>D5*D6</f>
        <v>65632.4568</v>
      </c>
      <c r="E7" s="1179">
        <f>E5*E6</f>
        <v>1350</v>
      </c>
      <c r="F7" s="1179">
        <f>F5*F6</f>
        <v>369.14320000000004</v>
      </c>
      <c r="G7" s="1448">
        <f>C7+E7</f>
        <v>67708.5</v>
      </c>
      <c r="H7" s="1179">
        <f>D7+F7</f>
        <v>66001.600000000006</v>
      </c>
      <c r="I7" s="1449">
        <v>130825.5</v>
      </c>
      <c r="J7" s="1179">
        <v>64669.450300000004</v>
      </c>
      <c r="K7" s="1450">
        <v>1350</v>
      </c>
      <c r="L7" s="1047">
        <v>374.68</v>
      </c>
    </row>
    <row r="8" spans="1:12" ht="15.75" thickTop="1" x14ac:dyDescent="0.25">
      <c r="A8" s="2362" t="s">
        <v>470</v>
      </c>
      <c r="B8" s="4" t="s">
        <v>3</v>
      </c>
      <c r="C8" s="1260">
        <v>10895.74</v>
      </c>
      <c r="D8" s="1212">
        <v>10900.48</v>
      </c>
      <c r="E8" s="1201">
        <v>1922.41</v>
      </c>
      <c r="F8" s="1212">
        <v>2245.625</v>
      </c>
      <c r="G8" s="1451">
        <f>C8+E8</f>
        <v>12818.15</v>
      </c>
      <c r="H8" s="1444">
        <f>D8+F8</f>
        <v>13146.105</v>
      </c>
      <c r="I8" s="1202">
        <v>12800</v>
      </c>
      <c r="J8" s="1210">
        <v>10887.08</v>
      </c>
      <c r="K8" s="1451">
        <v>2500</v>
      </c>
      <c r="L8" s="1444">
        <v>2207.2649999999999</v>
      </c>
    </row>
    <row r="9" spans="1:12" x14ac:dyDescent="0.25">
      <c r="A9" s="2363"/>
      <c r="B9" s="5" t="s">
        <v>32</v>
      </c>
      <c r="C9" s="2148">
        <v>6.5</v>
      </c>
      <c r="D9" s="1181">
        <v>6.6539999999999999</v>
      </c>
      <c r="E9" s="1212">
        <v>5.2</v>
      </c>
      <c r="F9" s="1452">
        <v>5.2240000000000002</v>
      </c>
      <c r="G9" s="1446">
        <f>G10/G8</f>
        <v>6.3050316933410837</v>
      </c>
      <c r="H9" s="1447">
        <f>H10/H8</f>
        <v>6.4097266011491616</v>
      </c>
      <c r="I9" s="1260">
        <v>6.5</v>
      </c>
      <c r="J9" s="1212">
        <v>6.4</v>
      </c>
      <c r="K9" s="1212">
        <v>4.2</v>
      </c>
      <c r="L9" s="1213">
        <v>5.1420000000000003</v>
      </c>
    </row>
    <row r="10" spans="1:12" ht="15.75" thickBot="1" x14ac:dyDescent="0.3">
      <c r="A10" s="2364"/>
      <c r="B10" s="7" t="s">
        <v>2</v>
      </c>
      <c r="C10" s="2224">
        <f>C8*C9</f>
        <v>70822.31</v>
      </c>
      <c r="D10" s="1448">
        <f>D8*D9</f>
        <v>72531.793919999996</v>
      </c>
      <c r="E10" s="1179">
        <f>E8*E9</f>
        <v>9996.5320000000011</v>
      </c>
      <c r="F10" s="1049">
        <f>F8*F9</f>
        <v>11731.145</v>
      </c>
      <c r="G10" s="1448">
        <f>C10+E10</f>
        <v>80818.842000000004</v>
      </c>
      <c r="H10" s="1448">
        <f>D10+F10</f>
        <v>84262.938920000001</v>
      </c>
      <c r="I10" s="2147">
        <v>83200</v>
      </c>
      <c r="J10" s="1448">
        <v>81920</v>
      </c>
      <c r="K10" s="1448">
        <v>10500</v>
      </c>
      <c r="L10" s="1047">
        <v>11349.75663</v>
      </c>
    </row>
    <row r="11" spans="1:12" ht="15.75" thickTop="1" x14ac:dyDescent="0.25">
      <c r="A11" s="2338" t="s">
        <v>396</v>
      </c>
      <c r="B11" s="4" t="s">
        <v>3</v>
      </c>
      <c r="C11" s="1260">
        <v>4537.59</v>
      </c>
      <c r="D11" s="1212">
        <v>4597.59</v>
      </c>
      <c r="E11" s="1454"/>
      <c r="F11" s="1455"/>
      <c r="G11" s="1451">
        <f>C11+E11</f>
        <v>4537.59</v>
      </c>
      <c r="H11" s="2150">
        <f>D11+F11</f>
        <v>4597.59</v>
      </c>
      <c r="I11" s="1456">
        <v>5000</v>
      </c>
      <c r="J11" s="1457">
        <v>4542.59</v>
      </c>
      <c r="K11" s="1454"/>
      <c r="L11" s="1458"/>
    </row>
    <row r="12" spans="1:12" x14ac:dyDescent="0.25">
      <c r="A12" s="2339"/>
      <c r="B12" s="5" t="s">
        <v>32</v>
      </c>
      <c r="C12" s="2148">
        <v>3.2</v>
      </c>
      <c r="D12" s="1181">
        <v>3.3170000000000002</v>
      </c>
      <c r="E12" s="1459"/>
      <c r="F12" s="1459"/>
      <c r="G12" s="1446">
        <f>G13/G11</f>
        <v>3.2</v>
      </c>
      <c r="H12" s="2151">
        <f>H13/H11</f>
        <v>3.3170000000000002</v>
      </c>
      <c r="I12" s="1460">
        <v>3.2</v>
      </c>
      <c r="J12" s="1461">
        <v>3.3090000000000002</v>
      </c>
      <c r="K12" s="1459"/>
      <c r="L12" s="1462"/>
    </row>
    <row r="13" spans="1:12" ht="15.75" thickBot="1" x14ac:dyDescent="0.3">
      <c r="A13" s="2340"/>
      <c r="B13" s="7" t="s">
        <v>2</v>
      </c>
      <c r="C13" s="2147">
        <f>C11*C12</f>
        <v>14520.288</v>
      </c>
      <c r="D13" s="1179">
        <f>D11*D12</f>
        <v>15250.206030000001</v>
      </c>
      <c r="E13" s="1463"/>
      <c r="F13" s="1463"/>
      <c r="G13" s="1448">
        <f>C13+E13</f>
        <v>14520.288</v>
      </c>
      <c r="H13" s="1448">
        <f>D13+F13</f>
        <v>15250.206030000001</v>
      </c>
      <c r="I13" s="2147">
        <v>16000</v>
      </c>
      <c r="J13" s="1179">
        <v>15031.430310000002</v>
      </c>
      <c r="K13" s="1464"/>
      <c r="L13" s="1465"/>
    </row>
    <row r="14" spans="1:12" ht="15.75" thickTop="1" x14ac:dyDescent="0.25">
      <c r="A14" s="2362" t="s">
        <v>33</v>
      </c>
      <c r="B14" s="4" t="s">
        <v>3</v>
      </c>
      <c r="C14" s="1249">
        <v>14346</v>
      </c>
      <c r="D14" s="1238">
        <v>14222.89</v>
      </c>
      <c r="E14" s="1250">
        <v>435</v>
      </c>
      <c r="F14" s="1239">
        <v>223.9</v>
      </c>
      <c r="G14" s="1451">
        <f>C14+E14</f>
        <v>14781</v>
      </c>
      <c r="H14" s="1444">
        <f>D14+F14</f>
        <v>14446.789999999999</v>
      </c>
      <c r="I14" s="1202">
        <v>14346</v>
      </c>
      <c r="J14" s="1238">
        <v>13044.78</v>
      </c>
      <c r="K14" s="1451">
        <v>435</v>
      </c>
      <c r="L14" s="1244">
        <v>712.22</v>
      </c>
    </row>
    <row r="15" spans="1:12" x14ac:dyDescent="0.25">
      <c r="A15" s="2363"/>
      <c r="B15" s="5" t="s">
        <v>32</v>
      </c>
      <c r="C15" s="1261">
        <v>6.5</v>
      </c>
      <c r="D15" s="1262">
        <v>6.41</v>
      </c>
      <c r="E15" s="1263">
        <v>5.5</v>
      </c>
      <c r="F15" s="1262">
        <v>5.27</v>
      </c>
      <c r="G15" s="1446">
        <f>G16/G14</f>
        <v>6.4705703267708543</v>
      </c>
      <c r="H15" s="1447">
        <f>H16/H14</f>
        <v>6.3923319920895922</v>
      </c>
      <c r="I15" s="1265">
        <v>6.5</v>
      </c>
      <c r="J15" s="1262">
        <v>6.4619999999999997</v>
      </c>
      <c r="K15" s="1180">
        <v>5.5</v>
      </c>
      <c r="L15" s="1264">
        <v>5.16</v>
      </c>
    </row>
    <row r="16" spans="1:12" ht="15.75" thickBot="1" x14ac:dyDescent="0.3">
      <c r="A16" s="2364"/>
      <c r="B16" s="7" t="s">
        <v>2</v>
      </c>
      <c r="C16" s="2147">
        <f>C14*C15</f>
        <v>93249</v>
      </c>
      <c r="D16" s="1179">
        <f>D14*D15</f>
        <v>91168.724900000001</v>
      </c>
      <c r="E16" s="1179">
        <f>E14*E15</f>
        <v>2392.5</v>
      </c>
      <c r="F16" s="1179">
        <f>F14*F15</f>
        <v>1179.953</v>
      </c>
      <c r="G16" s="1448">
        <f>C16+E16</f>
        <v>95641.5</v>
      </c>
      <c r="H16" s="1179">
        <f>D16+F16</f>
        <v>92348.677899999995</v>
      </c>
      <c r="I16" s="1449">
        <v>93249</v>
      </c>
      <c r="J16" s="1240">
        <v>84295.368360000008</v>
      </c>
      <c r="K16" s="1466">
        <v>2392.5</v>
      </c>
      <c r="L16" s="1251">
        <v>3675.0552000000002</v>
      </c>
    </row>
    <row r="17" spans="1:12" ht="15.75" thickTop="1" x14ac:dyDescent="0.25">
      <c r="A17" s="2335" t="s">
        <v>34</v>
      </c>
      <c r="B17" s="4" t="s">
        <v>3</v>
      </c>
      <c r="C17" s="1249">
        <v>12960</v>
      </c>
      <c r="D17" s="1238">
        <v>12178.56</v>
      </c>
      <c r="E17" s="1250">
        <v>900</v>
      </c>
      <c r="F17" s="1210">
        <v>955.36</v>
      </c>
      <c r="G17" s="1451">
        <f>C17+E17</f>
        <v>13860</v>
      </c>
      <c r="H17" s="1444">
        <f>D17+F17</f>
        <v>13133.92</v>
      </c>
      <c r="I17" s="1202">
        <v>12960</v>
      </c>
      <c r="J17" s="1238">
        <v>11906</v>
      </c>
      <c r="K17" s="1451">
        <v>1000</v>
      </c>
      <c r="L17" s="1444">
        <v>1081.3800000000001</v>
      </c>
    </row>
    <row r="18" spans="1:12" x14ac:dyDescent="0.25">
      <c r="A18" s="2336"/>
      <c r="B18" s="5" t="s">
        <v>32</v>
      </c>
      <c r="C18" s="1261">
        <v>6.5</v>
      </c>
      <c r="D18" s="1214">
        <v>6.2</v>
      </c>
      <c r="E18" s="1263">
        <v>5.3</v>
      </c>
      <c r="F18" s="1467">
        <v>4.4950000000000001</v>
      </c>
      <c r="G18" s="1446">
        <f>G19/G17</f>
        <v>6.4220779220779223</v>
      </c>
      <c r="H18" s="1447">
        <f>H19/H17</f>
        <v>6.0759784740580116</v>
      </c>
      <c r="I18" s="1265">
        <v>6.5</v>
      </c>
      <c r="J18" s="1262">
        <v>6.35</v>
      </c>
      <c r="K18" s="1180">
        <v>5.3</v>
      </c>
      <c r="L18" s="1219">
        <v>4.5</v>
      </c>
    </row>
    <row r="19" spans="1:12" ht="15.75" thickBot="1" x14ac:dyDescent="0.3">
      <c r="A19" s="2337"/>
      <c r="B19" s="7" t="s">
        <v>2</v>
      </c>
      <c r="C19" s="2147">
        <f>C17*C18</f>
        <v>84240</v>
      </c>
      <c r="D19" s="1179">
        <f>D17*D18</f>
        <v>75507.072</v>
      </c>
      <c r="E19" s="1179">
        <f>E17*E18</f>
        <v>4770</v>
      </c>
      <c r="F19" s="1179">
        <f>F17*F18</f>
        <v>4294.3432000000003</v>
      </c>
      <c r="G19" s="1448">
        <f>C19+E19</f>
        <v>89010</v>
      </c>
      <c r="H19" s="1179">
        <f>D19+F19</f>
        <v>79801.415200000003</v>
      </c>
      <c r="I19" s="1449">
        <v>88128</v>
      </c>
      <c r="J19" s="1179">
        <v>75603.099999999991</v>
      </c>
      <c r="K19" s="1450">
        <v>5300</v>
      </c>
      <c r="L19" s="1047">
        <v>4866.2100000000009</v>
      </c>
    </row>
    <row r="20" spans="1:12" ht="15.75" thickTop="1" x14ac:dyDescent="0.25">
      <c r="A20" s="2335" t="s">
        <v>35</v>
      </c>
      <c r="B20" s="4" t="s">
        <v>3</v>
      </c>
      <c r="C20" s="1107">
        <v>20000</v>
      </c>
      <c r="D20" s="1108">
        <v>19589.189999999999</v>
      </c>
      <c r="E20" s="1184">
        <v>500</v>
      </c>
      <c r="F20" s="1109">
        <v>210.61</v>
      </c>
      <c r="G20" s="1451">
        <f>C20+E20</f>
        <v>20500</v>
      </c>
      <c r="H20" s="1444">
        <f>D20+F20</f>
        <v>19799.8</v>
      </c>
      <c r="I20" s="1202">
        <v>23745</v>
      </c>
      <c r="J20" s="1468">
        <v>19522.32</v>
      </c>
      <c r="K20" s="1451">
        <v>500</v>
      </c>
      <c r="L20" s="1469">
        <v>328.4</v>
      </c>
    </row>
    <row r="21" spans="1:12" x14ac:dyDescent="0.25">
      <c r="A21" s="2336"/>
      <c r="B21" s="5" t="s">
        <v>32</v>
      </c>
      <c r="C21" s="1110">
        <v>6.5</v>
      </c>
      <c r="D21" s="1111">
        <v>6.02</v>
      </c>
      <c r="E21" s="1186">
        <v>5.3</v>
      </c>
      <c r="F21" s="1111">
        <v>4.47</v>
      </c>
      <c r="G21" s="1446">
        <f>G22/G20</f>
        <v>6.4707317073170731</v>
      </c>
      <c r="H21" s="1447">
        <f>H22/H20</f>
        <v>6.0035126869968378</v>
      </c>
      <c r="I21" s="1265">
        <v>6.8</v>
      </c>
      <c r="J21" s="1371">
        <v>6.14</v>
      </c>
      <c r="K21" s="1180">
        <v>4.5</v>
      </c>
      <c r="L21" s="1219">
        <v>5.7</v>
      </c>
    </row>
    <row r="22" spans="1:12" ht="15.75" thickBot="1" x14ac:dyDescent="0.3">
      <c r="A22" s="2337"/>
      <c r="B22" s="7" t="s">
        <v>2</v>
      </c>
      <c r="C22" s="2147">
        <f>C20*C21</f>
        <v>130000</v>
      </c>
      <c r="D22" s="1179">
        <f>D20*D21</f>
        <v>117926.92379999999</v>
      </c>
      <c r="E22" s="1179">
        <f>E20*E21</f>
        <v>2650</v>
      </c>
      <c r="F22" s="1179">
        <f>F20*F21</f>
        <v>941.42669999999998</v>
      </c>
      <c r="G22" s="1448">
        <f>C22+E22</f>
        <v>132650</v>
      </c>
      <c r="H22" s="1179">
        <f>D22+F22</f>
        <v>118868.35049999999</v>
      </c>
      <c r="I22" s="1453">
        <v>161466</v>
      </c>
      <c r="J22" s="1450">
        <v>119867.04479999999</v>
      </c>
      <c r="K22" s="2149">
        <v>2250</v>
      </c>
      <c r="L22" s="1470">
        <v>1871.8799999999999</v>
      </c>
    </row>
    <row r="23" spans="1:12" ht="15.75" thickTop="1" x14ac:dyDescent="0.25">
      <c r="A23" s="2335" t="s">
        <v>36</v>
      </c>
      <c r="B23" s="4" t="s">
        <v>3</v>
      </c>
      <c r="C23" s="1249">
        <v>27302</v>
      </c>
      <c r="D23" s="1471">
        <v>26707</v>
      </c>
      <c r="E23" s="1250">
        <v>1800</v>
      </c>
      <c r="F23" s="1471">
        <v>1399.03</v>
      </c>
      <c r="G23" s="1451">
        <f>C23+E23</f>
        <v>29102</v>
      </c>
      <c r="H23" s="1444">
        <f>D23+F23</f>
        <v>28106.03</v>
      </c>
      <c r="I23" s="1202">
        <v>32259</v>
      </c>
      <c r="J23" s="1471">
        <v>27301.5</v>
      </c>
      <c r="K23" s="1451">
        <v>1800</v>
      </c>
      <c r="L23" s="1267">
        <v>2513.62</v>
      </c>
    </row>
    <row r="24" spans="1:12" x14ac:dyDescent="0.25">
      <c r="A24" s="2336"/>
      <c r="B24" s="5" t="s">
        <v>32</v>
      </c>
      <c r="C24" s="1261">
        <v>6.5</v>
      </c>
      <c r="D24" s="1372">
        <v>6.26</v>
      </c>
      <c r="E24" s="1263">
        <v>5.2</v>
      </c>
      <c r="F24" s="1372">
        <v>4.05</v>
      </c>
      <c r="G24" s="1446">
        <f>G25/G23</f>
        <v>6.4195931551096148</v>
      </c>
      <c r="H24" s="1447">
        <f>H25/H23</f>
        <v>6.149993133146161</v>
      </c>
      <c r="I24" s="1265">
        <v>6.5</v>
      </c>
      <c r="J24" s="1372">
        <v>6.37</v>
      </c>
      <c r="K24" s="1180">
        <v>5.2</v>
      </c>
      <c r="L24" s="1377">
        <v>5.23</v>
      </c>
    </row>
    <row r="25" spans="1:12" ht="15.75" thickBot="1" x14ac:dyDescent="0.3">
      <c r="A25" s="2337"/>
      <c r="B25" s="7" t="s">
        <v>2</v>
      </c>
      <c r="C25" s="2147">
        <f>C23*C24</f>
        <v>177463</v>
      </c>
      <c r="D25" s="1179">
        <f>D23*D24</f>
        <v>167185.82</v>
      </c>
      <c r="E25" s="1179">
        <f>E23*E24</f>
        <v>9360</v>
      </c>
      <c r="F25" s="1179">
        <f>F23*F24</f>
        <v>5666.0715</v>
      </c>
      <c r="G25" s="1448">
        <f>C25+E25</f>
        <v>186823</v>
      </c>
      <c r="H25" s="1179">
        <f>D25+F25</f>
        <v>172851.8915</v>
      </c>
      <c r="I25" s="1449">
        <v>209683.5</v>
      </c>
      <c r="J25" s="1240">
        <v>173910.55499999999</v>
      </c>
      <c r="K25" s="1450">
        <v>9360</v>
      </c>
      <c r="L25" s="1251">
        <v>13146.232600000001</v>
      </c>
    </row>
    <row r="26" spans="1:12" ht="15.75" thickTop="1" x14ac:dyDescent="0.25">
      <c r="A26" s="2335" t="s">
        <v>37</v>
      </c>
      <c r="B26" s="4" t="s">
        <v>3</v>
      </c>
      <c r="C26" s="1183">
        <v>20560</v>
      </c>
      <c r="D26" s="1472">
        <v>19719.5</v>
      </c>
      <c r="E26" s="1184">
        <v>960</v>
      </c>
      <c r="F26" s="1472">
        <v>244.28</v>
      </c>
      <c r="G26" s="1451">
        <f>C26+E26</f>
        <v>21520</v>
      </c>
      <c r="H26" s="1444">
        <f>D26+F26</f>
        <v>19963.78</v>
      </c>
      <c r="I26" s="1202">
        <v>31862</v>
      </c>
      <c r="J26" s="1210">
        <v>19251.63</v>
      </c>
      <c r="K26" s="1451">
        <v>1976</v>
      </c>
      <c r="L26" s="1444">
        <v>472.32</v>
      </c>
    </row>
    <row r="27" spans="1:12" x14ac:dyDescent="0.25">
      <c r="A27" s="2336"/>
      <c r="B27" s="5" t="s">
        <v>32</v>
      </c>
      <c r="C27" s="1185">
        <v>6.5</v>
      </c>
      <c r="D27" s="1473">
        <v>6.2030000000000003</v>
      </c>
      <c r="E27" s="1186">
        <v>5.3</v>
      </c>
      <c r="F27" s="1473">
        <v>5.1020000000000003</v>
      </c>
      <c r="G27" s="1446">
        <f>G28/G26</f>
        <v>6.4464684014869889</v>
      </c>
      <c r="H27" s="1447">
        <f>H28/H26</f>
        <v>6.1895279881866063</v>
      </c>
      <c r="I27" s="1265">
        <v>6.8</v>
      </c>
      <c r="J27" s="1180">
        <v>6.1559999999999997</v>
      </c>
      <c r="K27" s="1180">
        <v>5.5</v>
      </c>
      <c r="L27" s="1219">
        <v>5.1749999999999998</v>
      </c>
    </row>
    <row r="28" spans="1:12" ht="15.75" thickBot="1" x14ac:dyDescent="0.3">
      <c r="A28" s="2337"/>
      <c r="B28" s="7" t="s">
        <v>2</v>
      </c>
      <c r="C28" s="2147">
        <f>C26*C27</f>
        <v>133640</v>
      </c>
      <c r="D28" s="1179">
        <f>D26*D27</f>
        <v>122320.0585</v>
      </c>
      <c r="E28" s="1179">
        <f>E26*E27</f>
        <v>5088</v>
      </c>
      <c r="F28" s="1179">
        <f>F26*F27</f>
        <v>1246.31656</v>
      </c>
      <c r="G28" s="1448">
        <f>C28+E28</f>
        <v>138728</v>
      </c>
      <c r="H28" s="1179">
        <f>D28+F28</f>
        <v>123566.37506000001</v>
      </c>
      <c r="I28" s="1449">
        <v>216661.6</v>
      </c>
      <c r="J28" s="1179">
        <v>118513.03428000001</v>
      </c>
      <c r="K28" s="1450">
        <v>10868</v>
      </c>
      <c r="L28" s="1474">
        <v>2444.2559999999999</v>
      </c>
    </row>
    <row r="29" spans="1:12" ht="15.75" thickTop="1" x14ac:dyDescent="0.25">
      <c r="A29" s="2354" t="s">
        <v>38</v>
      </c>
      <c r="B29" s="79" t="s">
        <v>3</v>
      </c>
      <c r="C29" s="2223">
        <f>C5+C8+C11+C14+C17+C20+C23+C26</f>
        <v>120810.33</v>
      </c>
      <c r="D29" s="2320">
        <f>D5+D8+D11+D14+D17+D20+D23+D26</f>
        <v>118186.33</v>
      </c>
      <c r="E29" s="2320">
        <f>E5+E8+E11+E14+E17+E20+E23+E26</f>
        <v>6767.41</v>
      </c>
      <c r="F29" s="2320">
        <f>F5+F8+F11+F14+F17+F20+F23+F26</f>
        <v>5347.6750000000002</v>
      </c>
      <c r="G29" s="2320">
        <f>C29+E29</f>
        <v>127577.74</v>
      </c>
      <c r="H29" s="2320">
        <f>D29+F29</f>
        <v>123534.005</v>
      </c>
      <c r="I29" s="2320">
        <f>I5+I8+I11+I14+I17+I20+I23+I26</f>
        <v>153099</v>
      </c>
      <c r="J29" s="2320">
        <f>J5+J8+J11+J14+J17+J20+J23+J26</f>
        <v>116608.09</v>
      </c>
      <c r="K29" s="2320">
        <f>K5+K8+K11+K14+K17+K20+K23+K26</f>
        <v>8461</v>
      </c>
      <c r="L29" s="2246">
        <f>L5+L8+L11+L14+L17+L20+L23+L26</f>
        <v>7383.204999999999</v>
      </c>
    </row>
    <row r="30" spans="1:12" x14ac:dyDescent="0.25">
      <c r="A30" s="2355"/>
      <c r="B30" s="80" t="s">
        <v>32</v>
      </c>
      <c r="C30" s="1475">
        <f t="shared" ref="C30:L30" si="0">C31/C29</f>
        <v>6.3760532563730266</v>
      </c>
      <c r="D30" s="2321">
        <f t="shared" si="0"/>
        <v>6.1557293127724675</v>
      </c>
      <c r="E30" s="2321">
        <f t="shared" si="0"/>
        <v>5.2615449632872844</v>
      </c>
      <c r="F30" s="2321">
        <f t="shared" si="0"/>
        <v>4.7550382474626822</v>
      </c>
      <c r="G30" s="2321">
        <f t="shared" si="0"/>
        <v>6.3169337378135086</v>
      </c>
      <c r="H30" s="2321">
        <f t="shared" si="0"/>
        <v>6.0950946673347151</v>
      </c>
      <c r="I30" s="2321">
        <f t="shared" si="0"/>
        <v>6.5265847588815076</v>
      </c>
      <c r="J30" s="2321">
        <f t="shared" si="0"/>
        <v>6.2929594597596097</v>
      </c>
      <c r="K30" s="2321">
        <f t="shared" si="0"/>
        <v>4.966375132963007</v>
      </c>
      <c r="L30" s="2249">
        <f t="shared" si="0"/>
        <v>5.1099854913956761</v>
      </c>
    </row>
    <row r="31" spans="1:12" ht="15.75" thickBot="1" x14ac:dyDescent="0.3">
      <c r="A31" s="2365"/>
      <c r="B31" s="2179" t="s">
        <v>2</v>
      </c>
      <c r="C31" s="2322">
        <f>C7+C10+C13+C16+C19+C22+C25+C28</f>
        <v>770293.098</v>
      </c>
      <c r="D31" s="2323">
        <f>D7+D10+D13+D16+D19+D22+D25+D28</f>
        <v>727523.05595000007</v>
      </c>
      <c r="E31" s="2323">
        <f>E7+E10+E13+E16+E19+E22+E25+E28</f>
        <v>35607.031999999999</v>
      </c>
      <c r="F31" s="2323">
        <f>F7+F10+F13+F16+F19+F22+F25+F28</f>
        <v>25428.399160000001</v>
      </c>
      <c r="G31" s="2323">
        <f>C31+E31</f>
        <v>805900.13</v>
      </c>
      <c r="H31" s="2323">
        <f>D31+F31</f>
        <v>752951.4551100001</v>
      </c>
      <c r="I31" s="2323">
        <f>I7+I10+I13+I16+I19+I22+I25+I28</f>
        <v>999213.6</v>
      </c>
      <c r="J31" s="2323">
        <f>J28+J25+J22+J19+J16+J13+J10+J7</f>
        <v>733809.98304999992</v>
      </c>
      <c r="K31" s="2323">
        <f>K7+K10+K13+K16+K19+K22+K25+K28</f>
        <v>42020.5</v>
      </c>
      <c r="L31" s="1389">
        <f>L7+L10+L13+L16+L19+L22+L25+L28</f>
        <v>37728.070430000007</v>
      </c>
    </row>
    <row r="32" spans="1:12" ht="15.75" thickTop="1" x14ac:dyDescent="0.25">
      <c r="A32" s="2341" t="s">
        <v>773</v>
      </c>
      <c r="B32" s="2341"/>
      <c r="C32" s="2342"/>
      <c r="D32" s="2342"/>
      <c r="E32" s="2342"/>
      <c r="F32" s="2342"/>
      <c r="G32" s="2342"/>
      <c r="H32" s="2342"/>
      <c r="I32" s="2342"/>
      <c r="J32" s="2342"/>
      <c r="K32" s="2342"/>
      <c r="L32" s="2342"/>
    </row>
    <row r="33" spans="1:12" x14ac:dyDescent="0.25">
      <c r="A33" s="2343"/>
      <c r="B33" s="2343"/>
      <c r="C33" s="2343"/>
      <c r="D33" s="2343"/>
      <c r="E33" s="2343"/>
      <c r="F33" s="2343"/>
      <c r="G33" s="2343"/>
      <c r="H33" s="2343"/>
      <c r="I33" s="2343"/>
      <c r="J33" s="2343"/>
      <c r="K33" s="2343"/>
      <c r="L33" s="2343"/>
    </row>
    <row r="34" spans="1:12" x14ac:dyDescent="0.25">
      <c r="A34" s="2343"/>
      <c r="B34" s="2343"/>
      <c r="C34" s="2343"/>
      <c r="D34" s="2343"/>
      <c r="E34" s="2343"/>
      <c r="F34" s="2343"/>
      <c r="G34" s="2343"/>
      <c r="H34" s="2343"/>
      <c r="I34" s="2343"/>
      <c r="J34" s="2343"/>
      <c r="K34" s="2343"/>
      <c r="L34" s="2343"/>
    </row>
  </sheetData>
  <mergeCells count="19">
    <mergeCell ref="G2:H3"/>
    <mergeCell ref="I3:J3"/>
    <mergeCell ref="K3:L3"/>
    <mergeCell ref="I2:L2"/>
    <mergeCell ref="A2:A4"/>
    <mergeCell ref="B2:B4"/>
    <mergeCell ref="C3:D3"/>
    <mergeCell ref="E3:F3"/>
    <mergeCell ref="C2:F2"/>
    <mergeCell ref="A23:A25"/>
    <mergeCell ref="A26:A28"/>
    <mergeCell ref="A11:A13"/>
    <mergeCell ref="A32:L34"/>
    <mergeCell ref="A5:A7"/>
    <mergeCell ref="A8:A10"/>
    <mergeCell ref="A29:A31"/>
    <mergeCell ref="A14:A16"/>
    <mergeCell ref="A17:A19"/>
    <mergeCell ref="A20:A22"/>
  </mergeCells>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tabSelected="1" topLeftCell="A10" zoomScaleNormal="100" workbookViewId="0">
      <pane xSplit="1" topLeftCell="I1" activePane="topRight" state="frozen"/>
      <selection activeCell="A18" sqref="A18"/>
      <selection pane="topRight" activeCell="K26" sqref="K26"/>
    </sheetView>
  </sheetViews>
  <sheetFormatPr baseColWidth="10" defaultRowHeight="15" x14ac:dyDescent="0.25"/>
  <cols>
    <col min="1" max="1" width="14.85546875" customWidth="1"/>
    <col min="2" max="2" width="17.42578125" customWidth="1"/>
    <col min="3" max="3" width="11.5703125" customWidth="1"/>
    <col min="4" max="4" width="12.42578125" customWidth="1"/>
    <col min="5" max="5" width="13.7109375" customWidth="1"/>
    <col min="6" max="6" width="12.7109375" customWidth="1"/>
    <col min="12" max="12" width="18.42578125" customWidth="1"/>
    <col min="13" max="13" width="16.7109375" customWidth="1"/>
    <col min="21" max="21" width="11.28515625" customWidth="1"/>
    <col min="22" max="22" width="11.85546875" customWidth="1"/>
  </cols>
  <sheetData>
    <row r="1" spans="1:21" x14ac:dyDescent="0.25">
      <c r="B1" s="8" t="s">
        <v>646</v>
      </c>
      <c r="C1" s="8"/>
      <c r="D1" s="8"/>
      <c r="E1" s="8"/>
      <c r="F1" s="3"/>
      <c r="M1" s="8" t="s">
        <v>647</v>
      </c>
      <c r="Q1" s="8"/>
    </row>
    <row r="2" spans="1:21" ht="15.75" thickBot="1" x14ac:dyDescent="0.3"/>
    <row r="3" spans="1:21" ht="15.75" customHeight="1" thickTop="1" x14ac:dyDescent="0.25">
      <c r="A3" s="2366" t="s">
        <v>28</v>
      </c>
      <c r="B3" s="2387" t="s">
        <v>29</v>
      </c>
      <c r="C3" s="2377" t="s">
        <v>314</v>
      </c>
      <c r="D3" s="2379"/>
      <c r="E3" s="2377" t="s">
        <v>645</v>
      </c>
      <c r="F3" s="2379"/>
      <c r="L3" s="2366" t="s">
        <v>28</v>
      </c>
      <c r="M3" s="2380" t="s">
        <v>29</v>
      </c>
      <c r="N3" s="2377" t="s">
        <v>30</v>
      </c>
      <c r="O3" s="2378"/>
      <c r="P3" s="2378"/>
      <c r="Q3" s="2379"/>
      <c r="R3" s="2370" t="s">
        <v>315</v>
      </c>
      <c r="S3" s="2371"/>
      <c r="T3" s="2366" t="s">
        <v>316</v>
      </c>
      <c r="U3" s="2369"/>
    </row>
    <row r="4" spans="1:21" x14ac:dyDescent="0.25">
      <c r="A4" s="2367"/>
      <c r="B4" s="2388"/>
      <c r="C4" s="2360" t="s">
        <v>0</v>
      </c>
      <c r="D4" s="2350"/>
      <c r="E4" s="2360" t="s">
        <v>0</v>
      </c>
      <c r="F4" s="2386"/>
      <c r="L4" s="2367"/>
      <c r="M4" s="2381"/>
      <c r="N4" s="2374" t="s">
        <v>312</v>
      </c>
      <c r="O4" s="2348"/>
      <c r="P4" s="2375" t="s">
        <v>313</v>
      </c>
      <c r="Q4" s="2376"/>
      <c r="R4" s="2372"/>
      <c r="S4" s="2373"/>
      <c r="T4" s="319"/>
      <c r="U4" s="322"/>
    </row>
    <row r="5" spans="1:21" ht="15.75" thickBot="1" x14ac:dyDescent="0.3">
      <c r="A5" s="2368"/>
      <c r="B5" s="2389"/>
      <c r="C5" s="49" t="s">
        <v>4</v>
      </c>
      <c r="D5" s="50" t="s">
        <v>5</v>
      </c>
      <c r="E5" s="49" t="s">
        <v>4</v>
      </c>
      <c r="F5" s="1021" t="s">
        <v>5</v>
      </c>
      <c r="L5" s="2368"/>
      <c r="M5" s="2382"/>
      <c r="N5" s="198" t="s">
        <v>4</v>
      </c>
      <c r="O5" s="204" t="s">
        <v>5</v>
      </c>
      <c r="P5" s="204" t="s">
        <v>4</v>
      </c>
      <c r="Q5" s="205" t="s">
        <v>5</v>
      </c>
      <c r="R5" s="92" t="s">
        <v>4</v>
      </c>
      <c r="S5" s="81" t="s">
        <v>5</v>
      </c>
      <c r="T5" s="198" t="s">
        <v>4</v>
      </c>
      <c r="U5" s="205" t="s">
        <v>5</v>
      </c>
    </row>
    <row r="6" spans="1:21" ht="15.75" thickTop="1" x14ac:dyDescent="0.25">
      <c r="A6" s="2362" t="s">
        <v>471</v>
      </c>
      <c r="B6" s="296" t="s">
        <v>3</v>
      </c>
      <c r="C6" s="309">
        <v>1100</v>
      </c>
      <c r="D6" s="82">
        <v>1508.63</v>
      </c>
      <c r="E6" s="967">
        <v>1100</v>
      </c>
      <c r="F6" s="1022">
        <v>1656.12</v>
      </c>
      <c r="L6" s="2362" t="s">
        <v>471</v>
      </c>
      <c r="M6" s="296" t="s">
        <v>3</v>
      </c>
      <c r="N6" s="967">
        <v>10209</v>
      </c>
      <c r="O6" s="437">
        <v>10271.120000000001</v>
      </c>
      <c r="P6" s="302">
        <v>250</v>
      </c>
      <c r="Q6" s="1030">
        <v>68.87</v>
      </c>
      <c r="R6" s="302">
        <v>1100</v>
      </c>
      <c r="S6" s="1033">
        <v>1508.63</v>
      </c>
      <c r="T6" s="302">
        <f>N6+P6+R6</f>
        <v>11559</v>
      </c>
      <c r="U6" s="519">
        <f>O6+Q6+S6</f>
        <v>11848.620000000003</v>
      </c>
    </row>
    <row r="7" spans="1:21" x14ac:dyDescent="0.25">
      <c r="A7" s="2363"/>
      <c r="B7" s="332" t="s">
        <v>32</v>
      </c>
      <c r="C7" s="667">
        <v>5.5</v>
      </c>
      <c r="D7" s="671">
        <v>5.86</v>
      </c>
      <c r="E7" s="968">
        <v>5.5</v>
      </c>
      <c r="F7" s="671">
        <v>5.5</v>
      </c>
      <c r="L7" s="2363"/>
      <c r="M7" s="332" t="s">
        <v>32</v>
      </c>
      <c r="N7" s="968">
        <v>6.5</v>
      </c>
      <c r="O7" s="668">
        <v>6.39</v>
      </c>
      <c r="P7" s="669">
        <v>5.4</v>
      </c>
      <c r="Q7" s="1031">
        <v>5.36</v>
      </c>
      <c r="R7" s="669">
        <v>5.5</v>
      </c>
      <c r="S7" s="1028">
        <v>5.86</v>
      </c>
      <c r="T7" s="669">
        <f>T8/T6</f>
        <v>6.38104507310321</v>
      </c>
      <c r="U7" s="671">
        <f>U8/U6</f>
        <v>6.3165306845860529</v>
      </c>
    </row>
    <row r="8" spans="1:21" ht="15.75" thickBot="1" x14ac:dyDescent="0.3">
      <c r="A8" s="2364"/>
      <c r="B8" s="273" t="s">
        <v>2</v>
      </c>
      <c r="C8" s="510">
        <f>C6*C7</f>
        <v>6050</v>
      </c>
      <c r="D8" s="510">
        <f>D6*D7</f>
        <v>8840.5718000000015</v>
      </c>
      <c r="E8" s="510">
        <f>E6*E7</f>
        <v>6050</v>
      </c>
      <c r="F8" s="1024">
        <f>F6*F7</f>
        <v>9108.66</v>
      </c>
      <c r="L8" s="2364"/>
      <c r="M8" s="273" t="s">
        <v>2</v>
      </c>
      <c r="N8" s="510">
        <f t="shared" ref="N8:S8" si="0">N6*N7</f>
        <v>66358.5</v>
      </c>
      <c r="O8" s="145">
        <f t="shared" si="0"/>
        <v>65632.4568</v>
      </c>
      <c r="P8" s="145">
        <f t="shared" si="0"/>
        <v>1350</v>
      </c>
      <c r="Q8" s="1032">
        <f t="shared" si="0"/>
        <v>369.14320000000004</v>
      </c>
      <c r="R8" s="145">
        <f t="shared" si="0"/>
        <v>6050</v>
      </c>
      <c r="S8" s="1032">
        <f t="shared" si="0"/>
        <v>8840.5718000000015</v>
      </c>
      <c r="T8" s="145">
        <f>N8+P8+R8</f>
        <v>73758.5</v>
      </c>
      <c r="U8" s="192">
        <f>O8+Q8+S8</f>
        <v>74842.171800000011</v>
      </c>
    </row>
    <row r="9" spans="1:21" ht="15.75" thickTop="1" x14ac:dyDescent="0.25">
      <c r="A9" s="2362" t="s">
        <v>470</v>
      </c>
      <c r="B9" s="296" t="s">
        <v>3</v>
      </c>
      <c r="C9" s="309">
        <v>1000</v>
      </c>
      <c r="D9" s="82">
        <v>751</v>
      </c>
      <c r="E9" s="967">
        <v>1200</v>
      </c>
      <c r="F9" s="82">
        <v>891.29100000000005</v>
      </c>
      <c r="L9" s="2362" t="s">
        <v>470</v>
      </c>
      <c r="M9" s="296" t="s">
        <v>3</v>
      </c>
      <c r="N9" s="2225">
        <v>10895.74</v>
      </c>
      <c r="O9" s="261">
        <v>10900.48</v>
      </c>
      <c r="P9" s="302">
        <v>1922.41</v>
      </c>
      <c r="Q9" s="1033">
        <v>2245.625</v>
      </c>
      <c r="R9" s="302">
        <v>1000</v>
      </c>
      <c r="S9" s="1033">
        <v>751.34</v>
      </c>
      <c r="T9" s="302">
        <f>N9+P9+R9</f>
        <v>13818.15</v>
      </c>
      <c r="U9" s="519">
        <f>O9+Q9+S9</f>
        <v>13897.445</v>
      </c>
    </row>
    <row r="10" spans="1:21" x14ac:dyDescent="0.25">
      <c r="A10" s="2363"/>
      <c r="B10" s="332" t="s">
        <v>32</v>
      </c>
      <c r="C10" s="667">
        <v>5.3</v>
      </c>
      <c r="D10" s="671">
        <v>5.34</v>
      </c>
      <c r="E10" s="968">
        <v>5.3</v>
      </c>
      <c r="F10" s="671">
        <v>5.33</v>
      </c>
      <c r="L10" s="2363"/>
      <c r="M10" s="332" t="s">
        <v>32</v>
      </c>
      <c r="N10" s="968">
        <v>6.5</v>
      </c>
      <c r="O10" s="669">
        <v>6.6539999999999999</v>
      </c>
      <c r="P10" s="669">
        <v>5.2</v>
      </c>
      <c r="Q10" s="1028">
        <v>5.2240000000000002</v>
      </c>
      <c r="R10" s="669">
        <v>5.3</v>
      </c>
      <c r="S10" s="1028">
        <v>5.34</v>
      </c>
      <c r="T10" s="1045">
        <f>T11/T9</f>
        <v>6.2322989691094692</v>
      </c>
      <c r="U10" s="1020">
        <f>U11/U9</f>
        <v>6.3518937847928161</v>
      </c>
    </row>
    <row r="11" spans="1:21" ht="15" customHeight="1" thickBot="1" x14ac:dyDescent="0.3">
      <c r="A11" s="2364"/>
      <c r="B11" s="273" t="s">
        <v>2</v>
      </c>
      <c r="C11" s="510">
        <f>C9*C10</f>
        <v>5300</v>
      </c>
      <c r="D11" s="2166">
        <f>D9*D10</f>
        <v>4010.3399999999997</v>
      </c>
      <c r="E11" s="510">
        <f>E9*E10</f>
        <v>6360</v>
      </c>
      <c r="F11" s="1024">
        <f>F9*F10</f>
        <v>4750.5810300000003</v>
      </c>
      <c r="L11" s="2364"/>
      <c r="M11" s="273" t="s">
        <v>2</v>
      </c>
      <c r="N11" s="510">
        <f t="shared" ref="N11:S11" si="1">N9*N10</f>
        <v>70822.31</v>
      </c>
      <c r="O11" s="145">
        <f t="shared" si="1"/>
        <v>72531.793919999996</v>
      </c>
      <c r="P11" s="145">
        <f t="shared" si="1"/>
        <v>9996.5320000000011</v>
      </c>
      <c r="Q11" s="1032">
        <f t="shared" si="1"/>
        <v>11731.145</v>
      </c>
      <c r="R11" s="145">
        <f t="shared" si="1"/>
        <v>5300</v>
      </c>
      <c r="S11" s="1032">
        <f t="shared" si="1"/>
        <v>4012.1556</v>
      </c>
      <c r="T11" s="145">
        <f>N11+P11+R11</f>
        <v>86118.842000000004</v>
      </c>
      <c r="U11" s="507">
        <f>O11+Q11+S11</f>
        <v>88275.094519999999</v>
      </c>
    </row>
    <row r="12" spans="1:21" ht="15.75" thickTop="1" x14ac:dyDescent="0.25">
      <c r="A12" s="2362" t="s">
        <v>396</v>
      </c>
      <c r="B12" s="296" t="s">
        <v>3</v>
      </c>
      <c r="C12" s="514">
        <v>0</v>
      </c>
      <c r="D12" s="517">
        <v>0</v>
      </c>
      <c r="E12" s="969">
        <v>0</v>
      </c>
      <c r="F12" s="1027">
        <v>0</v>
      </c>
      <c r="L12" s="2362" t="s">
        <v>396</v>
      </c>
      <c r="M12" s="296" t="s">
        <v>3</v>
      </c>
      <c r="N12" s="2225">
        <v>4537.59</v>
      </c>
      <c r="O12" s="261">
        <v>4597.59</v>
      </c>
      <c r="P12" s="516"/>
      <c r="Q12" s="1034"/>
      <c r="R12" s="516"/>
      <c r="S12" s="1034"/>
      <c r="T12" s="302">
        <f>N12+P12+R12</f>
        <v>4537.59</v>
      </c>
      <c r="U12" s="519">
        <f>O12+Q12+S12</f>
        <v>4597.59</v>
      </c>
    </row>
    <row r="13" spans="1:21" x14ac:dyDescent="0.25">
      <c r="A13" s="2363"/>
      <c r="B13" s="332" t="s">
        <v>32</v>
      </c>
      <c r="C13" s="515">
        <v>0</v>
      </c>
      <c r="D13" s="518">
        <v>0</v>
      </c>
      <c r="E13" s="970">
        <v>0</v>
      </c>
      <c r="F13" s="1023">
        <v>0</v>
      </c>
      <c r="L13" s="2363"/>
      <c r="M13" s="332" t="s">
        <v>32</v>
      </c>
      <c r="N13" s="968">
        <v>3.2</v>
      </c>
      <c r="O13" s="669">
        <v>3.3170000000000002</v>
      </c>
      <c r="P13" s="672"/>
      <c r="Q13" s="1029"/>
      <c r="R13" s="672"/>
      <c r="S13" s="1029"/>
      <c r="T13" s="1045">
        <f>T14/T12</f>
        <v>3.2</v>
      </c>
      <c r="U13" s="1020">
        <f>U14/U12</f>
        <v>3.3170000000000002</v>
      </c>
    </row>
    <row r="14" spans="1:21" ht="12.75" customHeight="1" thickBot="1" x14ac:dyDescent="0.3">
      <c r="A14" s="2364"/>
      <c r="B14" s="273" t="s">
        <v>2</v>
      </c>
      <c r="C14" s="644">
        <v>0</v>
      </c>
      <c r="D14" s="645">
        <v>0</v>
      </c>
      <c r="E14" s="971">
        <v>0</v>
      </c>
      <c r="F14" s="1026">
        <v>0</v>
      </c>
      <c r="L14" s="2364"/>
      <c r="M14" s="273" t="s">
        <v>2</v>
      </c>
      <c r="N14" s="510">
        <f>N12*N13</f>
        <v>14520.288</v>
      </c>
      <c r="O14" s="145">
        <f>O12*O13</f>
        <v>15250.206030000001</v>
      </c>
      <c r="P14" s="520"/>
      <c r="Q14" s="1035"/>
      <c r="R14" s="520"/>
      <c r="S14" s="1035"/>
      <c r="T14" s="145">
        <f>N14+P14+R14</f>
        <v>14520.288</v>
      </c>
      <c r="U14" s="507">
        <f>O14+Q14+S14</f>
        <v>15250.206030000001</v>
      </c>
    </row>
    <row r="15" spans="1:21" ht="16.5" thickTop="1" x14ac:dyDescent="0.25">
      <c r="A15" s="2362" t="s">
        <v>33</v>
      </c>
      <c r="B15" s="296" t="s">
        <v>3</v>
      </c>
      <c r="C15" s="2284">
        <v>3500</v>
      </c>
      <c r="D15" s="2281">
        <v>1681.56</v>
      </c>
      <c r="E15" s="974">
        <v>3500</v>
      </c>
      <c r="F15" s="670">
        <v>1781.03</v>
      </c>
      <c r="L15" s="2362" t="s">
        <v>33</v>
      </c>
      <c r="M15" s="334" t="s">
        <v>3</v>
      </c>
      <c r="N15" s="527">
        <v>14346</v>
      </c>
      <c r="O15" s="284">
        <v>14222.89</v>
      </c>
      <c r="P15" s="521">
        <v>435</v>
      </c>
      <c r="Q15" s="1036">
        <v>223.9</v>
      </c>
      <c r="R15" s="2136">
        <v>3500</v>
      </c>
      <c r="S15" s="1033">
        <v>1681.56</v>
      </c>
      <c r="T15" s="302">
        <f>N15+P15+R15</f>
        <v>18281</v>
      </c>
      <c r="U15" s="519">
        <f>O15+Q15+S15</f>
        <v>16128.349999999999</v>
      </c>
    </row>
    <row r="16" spans="1:21" ht="15.75" x14ac:dyDescent="0.25">
      <c r="A16" s="2363"/>
      <c r="B16" s="332" t="s">
        <v>32</v>
      </c>
      <c r="C16" s="2285">
        <v>5.5</v>
      </c>
      <c r="D16" s="2282">
        <v>5.41</v>
      </c>
      <c r="E16" s="975">
        <v>5.5</v>
      </c>
      <c r="F16" s="671">
        <v>5.4</v>
      </c>
      <c r="L16" s="2363"/>
      <c r="M16" s="332" t="s">
        <v>32</v>
      </c>
      <c r="N16" s="676">
        <v>6.5</v>
      </c>
      <c r="O16" s="673">
        <v>6.41</v>
      </c>
      <c r="P16" s="674">
        <v>5.5</v>
      </c>
      <c r="Q16" s="1037">
        <v>5.27</v>
      </c>
      <c r="R16" s="2141">
        <v>5.5</v>
      </c>
      <c r="S16" s="1038">
        <v>5.41</v>
      </c>
      <c r="T16" s="1045">
        <f>T17/T15</f>
        <v>6.2847491931513595</v>
      </c>
      <c r="U16" s="1020">
        <f>U17/U15</f>
        <v>6.2899129483177143</v>
      </c>
    </row>
    <row r="17" spans="1:22" ht="13.5" customHeight="1" thickBot="1" x14ac:dyDescent="0.3">
      <c r="A17" s="2364"/>
      <c r="B17" s="273" t="s">
        <v>2</v>
      </c>
      <c r="C17" s="2286">
        <f>C15*C16</f>
        <v>19250</v>
      </c>
      <c r="D17" s="2283">
        <f>D15*D16</f>
        <v>9097.2396000000008</v>
      </c>
      <c r="E17" s="510">
        <f>E15*E16</f>
        <v>19250</v>
      </c>
      <c r="F17" s="1024">
        <f>F15*F16</f>
        <v>9617.5619999999999</v>
      </c>
      <c r="L17" s="2364"/>
      <c r="M17" s="273" t="s">
        <v>2</v>
      </c>
      <c r="N17" s="510">
        <f t="shared" ref="N17:S17" si="2">N15*N16</f>
        <v>93249</v>
      </c>
      <c r="O17" s="145">
        <f t="shared" si="2"/>
        <v>91168.724900000001</v>
      </c>
      <c r="P17" s="145">
        <f t="shared" si="2"/>
        <v>2392.5</v>
      </c>
      <c r="Q17" s="1032">
        <f t="shared" si="2"/>
        <v>1179.953</v>
      </c>
      <c r="R17" s="145">
        <f t="shared" si="2"/>
        <v>19250</v>
      </c>
      <c r="S17" s="1032">
        <f t="shared" si="2"/>
        <v>9097.2396000000008</v>
      </c>
      <c r="T17" s="145">
        <f>N17+P17+R17</f>
        <v>114891.5</v>
      </c>
      <c r="U17" s="507">
        <f>O17+Q17+S17</f>
        <v>101445.9175</v>
      </c>
    </row>
    <row r="18" spans="1:22" ht="15.75" thickTop="1" x14ac:dyDescent="0.25">
      <c r="A18" s="2383" t="s">
        <v>34</v>
      </c>
      <c r="B18" s="296" t="s">
        <v>3</v>
      </c>
      <c r="C18" s="1130">
        <v>1000</v>
      </c>
      <c r="D18" s="2287">
        <v>1130</v>
      </c>
      <c r="E18" s="972">
        <v>900</v>
      </c>
      <c r="F18" s="61">
        <v>1089.52</v>
      </c>
      <c r="L18" s="2383" t="s">
        <v>34</v>
      </c>
      <c r="M18" s="296" t="s">
        <v>3</v>
      </c>
      <c r="N18" s="527">
        <v>12960</v>
      </c>
      <c r="O18" s="284">
        <v>12178.56</v>
      </c>
      <c r="P18" s="521">
        <v>900</v>
      </c>
      <c r="Q18" s="1033">
        <v>955.36</v>
      </c>
      <c r="R18" s="289">
        <v>1000</v>
      </c>
      <c r="S18" s="1043">
        <v>1130</v>
      </c>
      <c r="T18" s="302">
        <f>N18+P18+R18</f>
        <v>14860</v>
      </c>
      <c r="U18" s="519">
        <f>O18+Q18+S18</f>
        <v>14263.92</v>
      </c>
    </row>
    <row r="19" spans="1:22" x14ac:dyDescent="0.25">
      <c r="A19" s="2384"/>
      <c r="B19" s="332" t="s">
        <v>32</v>
      </c>
      <c r="C19" s="2285">
        <v>5.5</v>
      </c>
      <c r="D19" s="2288">
        <v>6.07</v>
      </c>
      <c r="E19" s="968">
        <v>6</v>
      </c>
      <c r="F19" s="64">
        <v>5.8</v>
      </c>
      <c r="L19" s="2384"/>
      <c r="M19" s="332" t="s">
        <v>32</v>
      </c>
      <c r="N19" s="676">
        <v>6.5</v>
      </c>
      <c r="O19" s="673">
        <v>6.2</v>
      </c>
      <c r="P19" s="674">
        <v>5.3</v>
      </c>
      <c r="Q19" s="1038">
        <v>4.4950000000000001</v>
      </c>
      <c r="R19" s="675">
        <v>5.5</v>
      </c>
      <c r="S19" s="1044">
        <v>6.07</v>
      </c>
      <c r="T19" s="1045">
        <f>T20/T18</f>
        <v>6.3600269179004041</v>
      </c>
      <c r="U19" s="1020">
        <f>U20/U18</f>
        <v>6.075504854205577</v>
      </c>
    </row>
    <row r="20" spans="1:22" ht="14.25" customHeight="1" thickBot="1" x14ac:dyDescent="0.3">
      <c r="A20" s="2385"/>
      <c r="B20" s="273" t="s">
        <v>2</v>
      </c>
      <c r="C20" s="2286">
        <f>C18*C19</f>
        <v>5500</v>
      </c>
      <c r="D20" s="1032">
        <f>D18*D19</f>
        <v>6859.1</v>
      </c>
      <c r="E20" s="510">
        <f>E18*E19</f>
        <v>5400</v>
      </c>
      <c r="F20" s="870">
        <f>F18*F19</f>
        <v>6319.2159999999994</v>
      </c>
      <c r="L20" s="2385"/>
      <c r="M20" s="273" t="s">
        <v>2</v>
      </c>
      <c r="N20" s="510">
        <f t="shared" ref="N20:S20" si="3">N18*N19</f>
        <v>84240</v>
      </c>
      <c r="O20" s="145">
        <f t="shared" si="3"/>
        <v>75507.072</v>
      </c>
      <c r="P20" s="145">
        <f t="shared" si="3"/>
        <v>4770</v>
      </c>
      <c r="Q20" s="1032">
        <f t="shared" si="3"/>
        <v>4294.3432000000003</v>
      </c>
      <c r="R20" s="145">
        <f t="shared" si="3"/>
        <v>5500</v>
      </c>
      <c r="S20" s="1032">
        <f t="shared" si="3"/>
        <v>6859.1</v>
      </c>
      <c r="T20" s="145">
        <f>N20+P20+R20</f>
        <v>94510</v>
      </c>
      <c r="U20" s="507">
        <f>O20+Q20+S20</f>
        <v>86660.515200000009</v>
      </c>
    </row>
    <row r="21" spans="1:22" ht="15.75" thickTop="1" x14ac:dyDescent="0.25">
      <c r="A21" s="2383" t="s">
        <v>35</v>
      </c>
      <c r="B21" s="296" t="s">
        <v>3</v>
      </c>
      <c r="C21" s="1130">
        <v>1500</v>
      </c>
      <c r="D21" s="646">
        <v>1620.46</v>
      </c>
      <c r="E21" s="308">
        <v>1500</v>
      </c>
      <c r="F21" s="999">
        <v>1672.7</v>
      </c>
      <c r="L21" s="2383" t="s">
        <v>35</v>
      </c>
      <c r="M21" s="296" t="s">
        <v>3</v>
      </c>
      <c r="N21" s="527">
        <v>20000</v>
      </c>
      <c r="O21" s="300">
        <v>19589.189999999999</v>
      </c>
      <c r="P21" s="521">
        <v>500</v>
      </c>
      <c r="Q21" s="1039">
        <v>210.61</v>
      </c>
      <c r="R21" s="289">
        <v>1500</v>
      </c>
      <c r="S21" s="1033">
        <v>1620.46</v>
      </c>
      <c r="T21" s="302">
        <f>N21+P21+R21</f>
        <v>22000</v>
      </c>
      <c r="U21" s="519">
        <f>O21+Q21+S21</f>
        <v>21420.26</v>
      </c>
    </row>
    <row r="22" spans="1:22" x14ac:dyDescent="0.25">
      <c r="A22" s="2384"/>
      <c r="B22" s="332" t="s">
        <v>32</v>
      </c>
      <c r="C22" s="2285">
        <v>5.0999999999999996</v>
      </c>
      <c r="D22" s="2289">
        <v>5.9</v>
      </c>
      <c r="E22" s="667">
        <v>5</v>
      </c>
      <c r="F22" s="1000">
        <v>5.51</v>
      </c>
      <c r="L22" s="2384"/>
      <c r="M22" s="332" t="s">
        <v>32</v>
      </c>
      <c r="N22" s="676">
        <v>6.5</v>
      </c>
      <c r="O22" s="677">
        <v>6.02</v>
      </c>
      <c r="P22" s="674">
        <v>5.3</v>
      </c>
      <c r="Q22" s="1040">
        <v>4.47</v>
      </c>
      <c r="R22" s="675">
        <v>5.0999999999999996</v>
      </c>
      <c r="S22" s="1038">
        <v>5.9</v>
      </c>
      <c r="T22" s="1045">
        <f>T23/T21</f>
        <v>6.377272727272727</v>
      </c>
      <c r="U22" s="1020">
        <f>U23/U21</f>
        <v>5.9956818684740512</v>
      </c>
    </row>
    <row r="23" spans="1:22" ht="15.75" thickBot="1" x14ac:dyDescent="0.3">
      <c r="A23" s="2385"/>
      <c r="B23" s="273" t="s">
        <v>2</v>
      </c>
      <c r="C23" s="2286">
        <f>C21*C22</f>
        <v>7649.9999999999991</v>
      </c>
      <c r="D23" s="1032">
        <f>D21*D22</f>
        <v>9560.7139999999999</v>
      </c>
      <c r="E23" s="987">
        <f>E21*E22</f>
        <v>7500</v>
      </c>
      <c r="F23" s="1001">
        <f>F21*F22</f>
        <v>9216.5769999999993</v>
      </c>
      <c r="L23" s="2385"/>
      <c r="M23" s="273" t="s">
        <v>2</v>
      </c>
      <c r="N23" s="510">
        <f t="shared" ref="N23:S23" si="4">N21*N22</f>
        <v>130000</v>
      </c>
      <c r="O23" s="145">
        <f t="shared" si="4"/>
        <v>117926.92379999999</v>
      </c>
      <c r="P23" s="145">
        <f t="shared" si="4"/>
        <v>2650</v>
      </c>
      <c r="Q23" s="1032">
        <f t="shared" si="4"/>
        <v>941.42669999999998</v>
      </c>
      <c r="R23" s="145">
        <f t="shared" si="4"/>
        <v>7649.9999999999991</v>
      </c>
      <c r="S23" s="1032">
        <f t="shared" si="4"/>
        <v>9560.7139999999999</v>
      </c>
      <c r="T23" s="145">
        <f>N23+P23+R23</f>
        <v>140300</v>
      </c>
      <c r="U23" s="507">
        <f>O23+Q23+S23</f>
        <v>128429.06449999998</v>
      </c>
    </row>
    <row r="24" spans="1:22" ht="15.75" thickTop="1" x14ac:dyDescent="0.25">
      <c r="A24" s="2383" t="s">
        <v>36</v>
      </c>
      <c r="B24" s="296" t="s">
        <v>3</v>
      </c>
      <c r="C24" s="1130">
        <v>2043</v>
      </c>
      <c r="D24" s="2287">
        <v>1587.65</v>
      </c>
      <c r="E24" s="972">
        <v>2042</v>
      </c>
      <c r="F24" s="993">
        <v>934.74</v>
      </c>
      <c r="L24" s="2383" t="s">
        <v>36</v>
      </c>
      <c r="M24" s="296" t="s">
        <v>3</v>
      </c>
      <c r="N24" s="527">
        <v>27302</v>
      </c>
      <c r="O24" s="522">
        <v>26707</v>
      </c>
      <c r="P24" s="521">
        <v>1800</v>
      </c>
      <c r="Q24" s="1007">
        <v>1399.03</v>
      </c>
      <c r="R24" s="289">
        <v>2043</v>
      </c>
      <c r="S24" s="1033">
        <v>1587.65</v>
      </c>
      <c r="T24" s="302">
        <f>N24+P24+R24</f>
        <v>31145</v>
      </c>
      <c r="U24" s="519">
        <f>O24+Q24+S24</f>
        <v>29693.68</v>
      </c>
    </row>
    <row r="25" spans="1:22" x14ac:dyDescent="0.25">
      <c r="A25" s="2384"/>
      <c r="B25" s="332" t="s">
        <v>32</v>
      </c>
      <c r="C25" s="2285">
        <v>5.2</v>
      </c>
      <c r="D25" s="2288">
        <v>5.47</v>
      </c>
      <c r="E25" s="968">
        <v>5.2</v>
      </c>
      <c r="F25" s="993">
        <v>5.26</v>
      </c>
      <c r="L25" s="2384"/>
      <c r="M25" s="332" t="s">
        <v>32</v>
      </c>
      <c r="N25" s="676">
        <v>6.5</v>
      </c>
      <c r="O25" s="678">
        <v>6.26</v>
      </c>
      <c r="P25" s="674">
        <v>5.2</v>
      </c>
      <c r="Q25" s="1041">
        <v>4.05</v>
      </c>
      <c r="R25" s="675">
        <v>5.2</v>
      </c>
      <c r="S25" s="1038">
        <v>5.47</v>
      </c>
      <c r="T25" s="1045">
        <f>T26/T24</f>
        <v>6.339592229892439</v>
      </c>
      <c r="U25" s="1020">
        <f>U26/U24</f>
        <v>6.1136355278294907</v>
      </c>
    </row>
    <row r="26" spans="1:22" ht="13.5" customHeight="1" thickBot="1" x14ac:dyDescent="0.3">
      <c r="A26" s="2385"/>
      <c r="B26" s="273" t="s">
        <v>2</v>
      </c>
      <c r="C26" s="2286">
        <f>C24*C25</f>
        <v>10623.6</v>
      </c>
      <c r="D26" s="1032">
        <f>D24*D25</f>
        <v>8684.4454999999998</v>
      </c>
      <c r="E26" s="510">
        <f>E24*E25</f>
        <v>10618.4</v>
      </c>
      <c r="F26" s="1024">
        <f>F24*F25</f>
        <v>4916.7323999999999</v>
      </c>
      <c r="L26" s="2385"/>
      <c r="M26" s="273" t="s">
        <v>2</v>
      </c>
      <c r="N26" s="510">
        <f t="shared" ref="N26:S26" si="5">N24*N25</f>
        <v>177463</v>
      </c>
      <c r="O26" s="145">
        <f t="shared" si="5"/>
        <v>167185.82</v>
      </c>
      <c r="P26" s="145">
        <f t="shared" si="5"/>
        <v>9360</v>
      </c>
      <c r="Q26" s="1032">
        <f t="shared" si="5"/>
        <v>5666.0715</v>
      </c>
      <c r="R26" s="145">
        <f t="shared" si="5"/>
        <v>10623.6</v>
      </c>
      <c r="S26" s="1032">
        <f t="shared" si="5"/>
        <v>8684.4454999999998</v>
      </c>
      <c r="T26" s="145">
        <f>N26+P26+R26</f>
        <v>197446.6</v>
      </c>
      <c r="U26" s="507">
        <f>O26+Q26+S26</f>
        <v>181536.337</v>
      </c>
    </row>
    <row r="27" spans="1:22" ht="15.75" thickTop="1" x14ac:dyDescent="0.25">
      <c r="A27" s="2383" t="s">
        <v>37</v>
      </c>
      <c r="B27" s="296" t="s">
        <v>3</v>
      </c>
      <c r="C27" s="1130">
        <v>2500</v>
      </c>
      <c r="D27" s="2287">
        <v>1587.61</v>
      </c>
      <c r="E27" s="972">
        <v>2520</v>
      </c>
      <c r="F27" s="61">
        <v>1430</v>
      </c>
      <c r="L27" s="2383" t="s">
        <v>37</v>
      </c>
      <c r="M27" s="296" t="s">
        <v>3</v>
      </c>
      <c r="N27" s="527">
        <v>20560</v>
      </c>
      <c r="O27" s="662">
        <v>19719.5</v>
      </c>
      <c r="P27" s="521">
        <v>960</v>
      </c>
      <c r="Q27" s="1042">
        <v>244.28</v>
      </c>
      <c r="R27" s="444">
        <v>2500</v>
      </c>
      <c r="S27" s="1042">
        <v>1587.61</v>
      </c>
      <c r="T27" s="302">
        <f>N27+P27+R27</f>
        <v>24020</v>
      </c>
      <c r="U27" s="519">
        <f>O27+Q27+S27</f>
        <v>21551.39</v>
      </c>
    </row>
    <row r="28" spans="1:22" x14ac:dyDescent="0.25">
      <c r="A28" s="2384"/>
      <c r="B28" s="332" t="s">
        <v>32</v>
      </c>
      <c r="C28" s="2285">
        <v>5.4</v>
      </c>
      <c r="D28" s="2288">
        <v>5.0999999999999996</v>
      </c>
      <c r="E28" s="968">
        <v>5.6</v>
      </c>
      <c r="F28" s="993">
        <v>5.2</v>
      </c>
      <c r="L28" s="2384"/>
      <c r="M28" s="332" t="s">
        <v>32</v>
      </c>
      <c r="N28" s="676">
        <v>6.5</v>
      </c>
      <c r="O28" s="678">
        <v>6.2030000000000003</v>
      </c>
      <c r="P28" s="674">
        <v>5.3</v>
      </c>
      <c r="Q28" s="1041">
        <v>5.1020000000000003</v>
      </c>
      <c r="R28" s="678">
        <v>5.4</v>
      </c>
      <c r="S28" s="1041">
        <v>5.0999999999999996</v>
      </c>
      <c r="T28" s="1045">
        <f>T29/T27</f>
        <v>6.3375520399666945</v>
      </c>
      <c r="U28" s="1020">
        <f>U29/U27</f>
        <v>6.1092665512526114</v>
      </c>
    </row>
    <row r="29" spans="1:22" ht="14.25" customHeight="1" thickBot="1" x14ac:dyDescent="0.3">
      <c r="A29" s="2385"/>
      <c r="B29" s="273" t="s">
        <v>2</v>
      </c>
      <c r="C29" s="2286">
        <f>C27*C28</f>
        <v>13500</v>
      </c>
      <c r="D29" s="1032">
        <f>D27*D28</f>
        <v>8096.8109999999988</v>
      </c>
      <c r="E29" s="510">
        <f>E27*E28</f>
        <v>14112</v>
      </c>
      <c r="F29" s="1024">
        <f>F27*F28</f>
        <v>7436</v>
      </c>
      <c r="L29" s="2385"/>
      <c r="M29" s="273" t="s">
        <v>2</v>
      </c>
      <c r="N29" s="510">
        <f t="shared" ref="N29:S29" si="6">N27*N28</f>
        <v>133640</v>
      </c>
      <c r="O29" s="145">
        <f t="shared" si="6"/>
        <v>122320.0585</v>
      </c>
      <c r="P29" s="145">
        <f t="shared" si="6"/>
        <v>5088</v>
      </c>
      <c r="Q29" s="1032">
        <f t="shared" si="6"/>
        <v>1246.31656</v>
      </c>
      <c r="R29" s="145">
        <f t="shared" si="6"/>
        <v>13500</v>
      </c>
      <c r="S29" s="1032">
        <f t="shared" si="6"/>
        <v>8096.8109999999988</v>
      </c>
      <c r="T29" s="145">
        <f>N29+P29+R29</f>
        <v>152228</v>
      </c>
      <c r="U29" s="507">
        <f>O29+Q29+S29</f>
        <v>131663.18606000001</v>
      </c>
    </row>
    <row r="30" spans="1:22" ht="15.75" thickTop="1" x14ac:dyDescent="0.25">
      <c r="A30" s="2366" t="s">
        <v>38</v>
      </c>
      <c r="B30" s="112" t="s">
        <v>3</v>
      </c>
      <c r="C30" s="2226">
        <f>C6+C9+C15+C18+C21+C24+C27</f>
        <v>12643</v>
      </c>
      <c r="D30" s="2226">
        <f>D6+D9+D15+D18+D21+D24+D27</f>
        <v>9866.9100000000017</v>
      </c>
      <c r="E30" s="2226">
        <f>E6+E9+E15+E18+E21+E24+E27</f>
        <v>12762</v>
      </c>
      <c r="F30" s="2279">
        <f>F6+F9+F15+F18+F21+F24+F27</f>
        <v>9455.400999999998</v>
      </c>
      <c r="L30" s="2366" t="s">
        <v>38</v>
      </c>
      <c r="M30" s="112" t="s">
        <v>3</v>
      </c>
      <c r="N30" s="2226">
        <f t="shared" ref="N30:S30" si="7">N6+N9+N12+N15+N18+N21+N24+N27</f>
        <v>120810.33</v>
      </c>
      <c r="O30" s="2233">
        <f t="shared" si="7"/>
        <v>118186.33</v>
      </c>
      <c r="P30" s="2233">
        <f t="shared" si="7"/>
        <v>6767.41</v>
      </c>
      <c r="Q30" s="2234">
        <f t="shared" si="7"/>
        <v>5347.6750000000002</v>
      </c>
      <c r="R30" s="2233">
        <f t="shared" si="7"/>
        <v>12643</v>
      </c>
      <c r="S30" s="2234">
        <f t="shared" si="7"/>
        <v>9867.2500000000018</v>
      </c>
      <c r="T30" s="2233">
        <f>N30+P30+R30</f>
        <v>140220.74</v>
      </c>
      <c r="U30" s="77">
        <f>O30+Q30+S30</f>
        <v>133401.255</v>
      </c>
    </row>
    <row r="31" spans="1:22" x14ac:dyDescent="0.25">
      <c r="A31" s="2367"/>
      <c r="B31" s="333" t="s">
        <v>32</v>
      </c>
      <c r="C31" s="950">
        <f>C32/C30</f>
        <v>5.3684726726251686</v>
      </c>
      <c r="D31" s="950">
        <f>D32/D30</f>
        <v>5.5893103210630271</v>
      </c>
      <c r="E31" s="950">
        <f>E32/E30</f>
        <v>5.4294311236483308</v>
      </c>
      <c r="F31" s="1025">
        <f>F32/F30</f>
        <v>5.4323796981217418</v>
      </c>
      <c r="L31" s="2367"/>
      <c r="M31" s="333" t="s">
        <v>32</v>
      </c>
      <c r="N31" s="950">
        <f t="shared" ref="N31:U31" si="8">N32/N30</f>
        <v>6.3760532563730266</v>
      </c>
      <c r="O31" s="2228">
        <f t="shared" si="8"/>
        <v>6.1557293127724675</v>
      </c>
      <c r="P31" s="2228">
        <f t="shared" si="8"/>
        <v>5.2615449632872844</v>
      </c>
      <c r="Q31" s="2230">
        <f t="shared" si="8"/>
        <v>4.7550382474626822</v>
      </c>
      <c r="R31" s="2228">
        <f t="shared" si="8"/>
        <v>5.3684726726251686</v>
      </c>
      <c r="S31" s="2230">
        <f t="shared" si="8"/>
        <v>5.5893017304720152</v>
      </c>
      <c r="T31" s="2231">
        <f t="shared" si="8"/>
        <v>6.231415766312459</v>
      </c>
      <c r="U31" s="2232">
        <f t="shared" si="8"/>
        <v>6.0576828352177046</v>
      </c>
    </row>
    <row r="32" spans="1:22" ht="14.25" customHeight="1" thickBot="1" x14ac:dyDescent="0.3">
      <c r="A32" s="2368"/>
      <c r="B32" s="124" t="s">
        <v>2</v>
      </c>
      <c r="C32" s="2227">
        <f>C8+C11+C17+C20+C23+C26+C29</f>
        <v>67873.600000000006</v>
      </c>
      <c r="D32" s="2227">
        <f>D8+D11+D17+D20+D23+D26+D29</f>
        <v>55149.221900000004</v>
      </c>
      <c r="E32" s="2227">
        <f>E8+E11+E17+E20+E23+E26+E29</f>
        <v>69290.399999999994</v>
      </c>
      <c r="F32" s="2280">
        <f>F8+F11+F17+F20+F23+F26+F29</f>
        <v>51365.328430000001</v>
      </c>
      <c r="G32" s="827"/>
      <c r="K32" s="8"/>
      <c r="L32" s="2368"/>
      <c r="M32" s="124" t="s">
        <v>2</v>
      </c>
      <c r="N32" s="2227">
        <f t="shared" ref="N32:S32" si="9">N8+N11+N14+N17+N20+N23+N26+N29</f>
        <v>770293.098</v>
      </c>
      <c r="O32" s="325">
        <f t="shared" si="9"/>
        <v>727523.05595000007</v>
      </c>
      <c r="P32" s="325">
        <f t="shared" si="9"/>
        <v>35607.031999999999</v>
      </c>
      <c r="Q32" s="2229">
        <f t="shared" si="9"/>
        <v>25428.399160000001</v>
      </c>
      <c r="R32" s="325">
        <f t="shared" si="9"/>
        <v>67873.600000000006</v>
      </c>
      <c r="S32" s="2229">
        <f t="shared" si="9"/>
        <v>55151.037500000006</v>
      </c>
      <c r="T32" s="325">
        <f>N32+P32+R32</f>
        <v>873773.73</v>
      </c>
      <c r="U32" s="1048">
        <f>O32+Q32+S32</f>
        <v>808102.49261000007</v>
      </c>
      <c r="V32" s="2180"/>
    </row>
    <row r="33" spans="1:21" ht="14.45" customHeight="1" thickTop="1" x14ac:dyDescent="0.25">
      <c r="A33" s="14"/>
      <c r="B33" s="2391" t="s">
        <v>740</v>
      </c>
      <c r="C33" s="2391"/>
      <c r="D33" s="2391"/>
      <c r="E33" s="2391"/>
      <c r="F33" s="2391"/>
      <c r="G33" s="2391"/>
      <c r="M33" s="2390" t="s">
        <v>778</v>
      </c>
      <c r="N33" s="2390"/>
      <c r="O33" s="2390"/>
      <c r="P33" s="2390"/>
      <c r="Q33" s="2390"/>
      <c r="R33" s="2390"/>
      <c r="S33" s="2390"/>
      <c r="T33" s="2390"/>
      <c r="U33" s="2390"/>
    </row>
    <row r="34" spans="1:21" x14ac:dyDescent="0.25">
      <c r="B34" s="2391"/>
      <c r="C34" s="2391"/>
      <c r="D34" s="2391"/>
      <c r="E34" s="2391"/>
      <c r="F34" s="2391"/>
      <c r="G34" s="2391"/>
      <c r="M34" s="2390"/>
      <c r="N34" s="2390"/>
      <c r="O34" s="2390"/>
      <c r="P34" s="2390"/>
      <c r="Q34" s="2390"/>
      <c r="R34" s="2390"/>
      <c r="S34" s="2390"/>
      <c r="T34" s="2390"/>
      <c r="U34" s="2390"/>
    </row>
    <row r="35" spans="1:21" x14ac:dyDescent="0.25">
      <c r="B35" s="2391"/>
      <c r="C35" s="2391"/>
      <c r="D35" s="2391"/>
      <c r="E35" s="2391"/>
      <c r="F35" s="2391"/>
      <c r="G35" s="2391"/>
      <c r="M35" s="2390"/>
      <c r="N35" s="2390"/>
      <c r="O35" s="2390"/>
      <c r="P35" s="2390"/>
      <c r="Q35" s="2390"/>
      <c r="R35" s="2390"/>
      <c r="S35" s="2390"/>
      <c r="T35" s="2390"/>
      <c r="U35" s="2390"/>
    </row>
  </sheetData>
  <mergeCells count="33">
    <mergeCell ref="M33:U35"/>
    <mergeCell ref="B33:G35"/>
    <mergeCell ref="L21:L23"/>
    <mergeCell ref="A18:A20"/>
    <mergeCell ref="A21:A23"/>
    <mergeCell ref="L30:L32"/>
    <mergeCell ref="L18:L20"/>
    <mergeCell ref="A30:A32"/>
    <mergeCell ref="A27:A29"/>
    <mergeCell ref="L27:L29"/>
    <mergeCell ref="A24:A26"/>
    <mergeCell ref="E3:F3"/>
    <mergeCell ref="E4:F4"/>
    <mergeCell ref="L24:L26"/>
    <mergeCell ref="A9:A11"/>
    <mergeCell ref="A15:A17"/>
    <mergeCell ref="B3:B5"/>
    <mergeCell ref="C3:D3"/>
    <mergeCell ref="C4:D4"/>
    <mergeCell ref="L15:L17"/>
    <mergeCell ref="L9:L11"/>
    <mergeCell ref="L12:L14"/>
    <mergeCell ref="L3:L5"/>
    <mergeCell ref="A12:A14"/>
    <mergeCell ref="A6:A8"/>
    <mergeCell ref="A3:A5"/>
    <mergeCell ref="L6:L8"/>
    <mergeCell ref="T3:U3"/>
    <mergeCell ref="R3:S4"/>
    <mergeCell ref="N4:O4"/>
    <mergeCell ref="P4:Q4"/>
    <mergeCell ref="N3:Q3"/>
    <mergeCell ref="M3:M5"/>
  </mergeCell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5"/>
  <sheetViews>
    <sheetView topLeftCell="L1" zoomScaleNormal="100" workbookViewId="0">
      <pane ySplit="4" topLeftCell="A14" activePane="bottomLeft" state="frozen"/>
      <selection activeCell="F3" sqref="F3"/>
      <selection pane="bottomLeft" activeCell="T31" sqref="T31"/>
    </sheetView>
  </sheetViews>
  <sheetFormatPr baseColWidth="10" defaultRowHeight="15" x14ac:dyDescent="0.25"/>
  <cols>
    <col min="2" max="2" width="16.7109375" customWidth="1"/>
    <col min="3" max="3" width="8.7109375" customWidth="1"/>
    <col min="4" max="8" width="9.140625" customWidth="1"/>
    <col min="9" max="10" width="9.42578125" customWidth="1"/>
    <col min="11" max="14" width="8.7109375" customWidth="1"/>
    <col min="18" max="18" width="19.85546875" customWidth="1"/>
    <col min="19" max="27" width="8.7109375" customWidth="1"/>
    <col min="28" max="28" width="10" customWidth="1"/>
  </cols>
  <sheetData>
    <row r="1" spans="1:28" x14ac:dyDescent="0.25">
      <c r="A1" s="8" t="s">
        <v>648</v>
      </c>
      <c r="B1" s="8"/>
      <c r="C1" s="8"/>
      <c r="D1" s="8"/>
      <c r="E1" s="8"/>
      <c r="F1" s="8"/>
      <c r="Q1" s="8" t="s">
        <v>651</v>
      </c>
      <c r="R1" s="8"/>
      <c r="S1" s="8"/>
      <c r="T1" s="8"/>
      <c r="U1" s="8"/>
    </row>
    <row r="2" spans="1:28" ht="15.75" thickBot="1" x14ac:dyDescent="0.3"/>
    <row r="3" spans="1:28" ht="16.5" thickTop="1" thickBot="1" x14ac:dyDescent="0.3">
      <c r="A3" s="2366" t="s">
        <v>28</v>
      </c>
      <c r="B3" s="2387" t="s">
        <v>29</v>
      </c>
      <c r="C3" s="2354" t="s">
        <v>508</v>
      </c>
      <c r="D3" s="2393"/>
      <c r="E3" s="2394" t="s">
        <v>509</v>
      </c>
      <c r="F3" s="2394"/>
      <c r="G3" s="2366" t="s">
        <v>41</v>
      </c>
      <c r="H3" s="2369"/>
      <c r="I3" s="2366" t="s">
        <v>42</v>
      </c>
      <c r="J3" s="2369"/>
      <c r="K3" s="2392" t="s">
        <v>48</v>
      </c>
      <c r="L3" s="2357"/>
      <c r="M3" s="2397" t="s">
        <v>44</v>
      </c>
      <c r="N3" s="2398"/>
      <c r="Q3" s="2366" t="s">
        <v>28</v>
      </c>
      <c r="R3" s="2387" t="s">
        <v>29</v>
      </c>
      <c r="S3" s="2366" t="s">
        <v>510</v>
      </c>
      <c r="T3" s="2369"/>
      <c r="U3" s="2354" t="s">
        <v>43</v>
      </c>
      <c r="V3" s="2393"/>
      <c r="W3" s="2366" t="s">
        <v>47</v>
      </c>
      <c r="X3" s="2369"/>
      <c r="Y3" s="2354" t="s">
        <v>51</v>
      </c>
      <c r="Z3" s="2393"/>
      <c r="AA3" s="2392" t="s">
        <v>49</v>
      </c>
      <c r="AB3" s="2393"/>
    </row>
    <row r="4" spans="1:28" ht="16.5" thickTop="1" thickBot="1" x14ac:dyDescent="0.3">
      <c r="A4" s="2395"/>
      <c r="B4" s="2396"/>
      <c r="C4" s="99" t="s">
        <v>21</v>
      </c>
      <c r="D4" s="66" t="s">
        <v>22</v>
      </c>
      <c r="E4" s="97" t="s">
        <v>21</v>
      </c>
      <c r="F4" s="100" t="s">
        <v>22</v>
      </c>
      <c r="G4" s="99" t="s">
        <v>21</v>
      </c>
      <c r="H4" s="66" t="s">
        <v>22</v>
      </c>
      <c r="I4" s="97" t="s">
        <v>21</v>
      </c>
      <c r="J4" s="100" t="s">
        <v>22</v>
      </c>
      <c r="K4" s="99" t="s">
        <v>21</v>
      </c>
      <c r="L4" s="66" t="s">
        <v>22</v>
      </c>
      <c r="M4" s="393" t="s">
        <v>21</v>
      </c>
      <c r="N4" s="394" t="s">
        <v>22</v>
      </c>
      <c r="Q4" s="2395"/>
      <c r="R4" s="2396"/>
      <c r="S4" s="1438" t="s">
        <v>21</v>
      </c>
      <c r="T4" s="1439" t="s">
        <v>22</v>
      </c>
      <c r="U4" s="1440" t="s">
        <v>21</v>
      </c>
      <c r="V4" s="1441" t="s">
        <v>22</v>
      </c>
      <c r="W4" s="1440" t="s">
        <v>21</v>
      </c>
      <c r="X4" s="1441" t="s">
        <v>22</v>
      </c>
      <c r="Y4" s="1440" t="s">
        <v>21</v>
      </c>
      <c r="Z4" s="1441" t="s">
        <v>22</v>
      </c>
      <c r="AA4" s="1442" t="s">
        <v>21</v>
      </c>
      <c r="AB4" s="1441" t="s">
        <v>22</v>
      </c>
    </row>
    <row r="5" spans="1:28" ht="15.75" thickTop="1" x14ac:dyDescent="0.25">
      <c r="A5" s="2362" t="s">
        <v>471</v>
      </c>
      <c r="B5" s="335" t="s">
        <v>3</v>
      </c>
      <c r="C5" s="1391">
        <v>2</v>
      </c>
      <c r="D5" s="1341">
        <v>2</v>
      </c>
      <c r="E5" s="1391">
        <v>2</v>
      </c>
      <c r="F5" s="1341">
        <v>3</v>
      </c>
      <c r="G5" s="1391">
        <v>40</v>
      </c>
      <c r="H5" s="1341">
        <v>29</v>
      </c>
      <c r="I5" s="1391">
        <v>5</v>
      </c>
      <c r="J5" s="1391">
        <v>7</v>
      </c>
      <c r="K5" s="1391">
        <v>5</v>
      </c>
      <c r="L5" s="1341">
        <v>9</v>
      </c>
      <c r="M5" s="1391">
        <v>50</v>
      </c>
      <c r="N5" s="1352">
        <v>35</v>
      </c>
      <c r="Q5" s="2362" t="s">
        <v>471</v>
      </c>
      <c r="R5" s="335" t="s">
        <v>3</v>
      </c>
      <c r="S5" s="1434">
        <v>4</v>
      </c>
      <c r="T5" s="1211">
        <v>4</v>
      </c>
      <c r="U5" s="1434">
        <v>5</v>
      </c>
      <c r="V5" s="1435">
        <v>7</v>
      </c>
      <c r="W5" s="1434">
        <v>62</v>
      </c>
      <c r="X5" s="1435">
        <v>65</v>
      </c>
      <c r="Y5" s="1434">
        <v>5</v>
      </c>
      <c r="Z5" s="1436">
        <v>0</v>
      </c>
      <c r="AA5" s="1434">
        <v>0</v>
      </c>
      <c r="AB5" s="1437">
        <v>0</v>
      </c>
    </row>
    <row r="6" spans="1:28" x14ac:dyDescent="0.25">
      <c r="A6" s="2363"/>
      <c r="B6" s="125" t="s">
        <v>32</v>
      </c>
      <c r="C6" s="1391">
        <v>0.8</v>
      </c>
      <c r="D6" s="1341">
        <v>0.8</v>
      </c>
      <c r="E6" s="1391">
        <v>1</v>
      </c>
      <c r="F6" s="1341">
        <v>0.95</v>
      </c>
      <c r="G6" s="1391">
        <v>4</v>
      </c>
      <c r="H6" s="1341">
        <v>4</v>
      </c>
      <c r="I6" s="1391">
        <v>25</v>
      </c>
      <c r="J6" s="1391">
        <v>30</v>
      </c>
      <c r="K6" s="1391">
        <v>15</v>
      </c>
      <c r="L6" s="1341">
        <v>15</v>
      </c>
      <c r="M6" s="1391">
        <v>15</v>
      </c>
      <c r="N6" s="1352">
        <v>16</v>
      </c>
      <c r="Q6" s="2363"/>
      <c r="R6" s="125" t="s">
        <v>32</v>
      </c>
      <c r="S6" s="1395">
        <v>1.5</v>
      </c>
      <c r="T6" s="1415">
        <v>1.5</v>
      </c>
      <c r="U6" s="1395">
        <v>1</v>
      </c>
      <c r="V6" s="1341">
        <v>2</v>
      </c>
      <c r="W6" s="1395">
        <v>1</v>
      </c>
      <c r="X6" s="1341">
        <v>4</v>
      </c>
      <c r="Y6" s="1391">
        <v>15</v>
      </c>
      <c r="Z6" s="1416">
        <v>0</v>
      </c>
      <c r="AA6" s="1391">
        <v>0</v>
      </c>
      <c r="AB6" s="1417">
        <v>0</v>
      </c>
    </row>
    <row r="7" spans="1:28" ht="15.75" thickBot="1" x14ac:dyDescent="0.3">
      <c r="A7" s="2364"/>
      <c r="B7" s="123" t="s">
        <v>2</v>
      </c>
      <c r="C7" s="1392">
        <f>C5*C6</f>
        <v>1.6</v>
      </c>
      <c r="D7" s="1393">
        <f t="shared" ref="D7:N7" si="0">D5*D6</f>
        <v>1.6</v>
      </c>
      <c r="E7" s="1392">
        <f t="shared" si="0"/>
        <v>2</v>
      </c>
      <c r="F7" s="1393">
        <f t="shared" si="0"/>
        <v>2.8499999999999996</v>
      </c>
      <c r="G7" s="1392">
        <f t="shared" si="0"/>
        <v>160</v>
      </c>
      <c r="H7" s="1393">
        <f t="shared" si="0"/>
        <v>116</v>
      </c>
      <c r="I7" s="1392">
        <f t="shared" si="0"/>
        <v>125</v>
      </c>
      <c r="J7" s="1393">
        <f t="shared" si="0"/>
        <v>210</v>
      </c>
      <c r="K7" s="1392">
        <f t="shared" si="0"/>
        <v>75</v>
      </c>
      <c r="L7" s="1393">
        <f t="shared" si="0"/>
        <v>135</v>
      </c>
      <c r="M7" s="1392">
        <f t="shared" si="0"/>
        <v>750</v>
      </c>
      <c r="N7" s="1394">
        <f t="shared" si="0"/>
        <v>560</v>
      </c>
      <c r="Q7" s="2364"/>
      <c r="R7" s="123" t="s">
        <v>2</v>
      </c>
      <c r="S7" s="1392">
        <f>S5*S6</f>
        <v>6</v>
      </c>
      <c r="T7" s="1393">
        <f t="shared" ref="T7:AB7" si="1">T5*T6</f>
        <v>6</v>
      </c>
      <c r="U7" s="1392">
        <f t="shared" si="1"/>
        <v>5</v>
      </c>
      <c r="V7" s="1393">
        <f t="shared" si="1"/>
        <v>14</v>
      </c>
      <c r="W7" s="1392">
        <f t="shared" si="1"/>
        <v>62</v>
      </c>
      <c r="X7" s="1393">
        <f t="shared" si="1"/>
        <v>260</v>
      </c>
      <c r="Y7" s="1392">
        <f t="shared" si="1"/>
        <v>75</v>
      </c>
      <c r="Z7" s="1393">
        <f t="shared" si="1"/>
        <v>0</v>
      </c>
      <c r="AA7" s="1392">
        <f t="shared" si="1"/>
        <v>0</v>
      </c>
      <c r="AB7" s="1394">
        <f t="shared" si="1"/>
        <v>0</v>
      </c>
    </row>
    <row r="8" spans="1:28" ht="15.75" thickTop="1" x14ac:dyDescent="0.25">
      <c r="A8" s="2383" t="s">
        <v>470</v>
      </c>
      <c r="B8" s="335" t="s">
        <v>3</v>
      </c>
      <c r="C8" s="1233">
        <v>130</v>
      </c>
      <c r="D8" s="1341">
        <v>25</v>
      </c>
      <c r="E8" s="1233">
        <v>68</v>
      </c>
      <c r="F8" s="1341">
        <v>2</v>
      </c>
      <c r="G8" s="1233">
        <v>310</v>
      </c>
      <c r="H8" s="1341">
        <v>150</v>
      </c>
      <c r="I8" s="1233">
        <v>45</v>
      </c>
      <c r="J8" s="1341">
        <v>35</v>
      </c>
      <c r="K8" s="1233">
        <v>20</v>
      </c>
      <c r="L8" s="1341">
        <v>50</v>
      </c>
      <c r="M8" s="1233">
        <v>215</v>
      </c>
      <c r="N8" s="1352">
        <v>75</v>
      </c>
      <c r="Q8" s="2383" t="s">
        <v>470</v>
      </c>
      <c r="R8" s="335" t="s">
        <v>3</v>
      </c>
      <c r="S8" s="1341">
        <v>10</v>
      </c>
      <c r="T8" s="1341">
        <v>10</v>
      </c>
      <c r="U8" s="1341">
        <v>120</v>
      </c>
      <c r="V8" s="1341">
        <v>60</v>
      </c>
      <c r="W8" s="1341">
        <v>20</v>
      </c>
      <c r="X8" s="1341">
        <v>45</v>
      </c>
      <c r="Y8" s="1341">
        <v>5</v>
      </c>
      <c r="Z8" s="1341">
        <v>50</v>
      </c>
      <c r="AA8" s="1341">
        <v>20</v>
      </c>
      <c r="AB8" s="1352">
        <v>5</v>
      </c>
    </row>
    <row r="9" spans="1:28" x14ac:dyDescent="0.25">
      <c r="A9" s="2384"/>
      <c r="B9" s="125" t="s">
        <v>32</v>
      </c>
      <c r="C9" s="1395">
        <v>0.8</v>
      </c>
      <c r="D9" s="1341">
        <v>0.9</v>
      </c>
      <c r="E9" s="1395">
        <v>1</v>
      </c>
      <c r="F9" s="1341">
        <v>0.7</v>
      </c>
      <c r="G9" s="1395">
        <v>4</v>
      </c>
      <c r="H9" s="1341">
        <v>8</v>
      </c>
      <c r="I9" s="1395">
        <v>25</v>
      </c>
      <c r="J9" s="1341">
        <v>25</v>
      </c>
      <c r="K9" s="1395">
        <v>15</v>
      </c>
      <c r="L9" s="1341">
        <v>14</v>
      </c>
      <c r="M9" s="1395">
        <v>15</v>
      </c>
      <c r="N9" s="1352">
        <v>13</v>
      </c>
      <c r="Q9" s="2384"/>
      <c r="R9" s="125" t="s">
        <v>32</v>
      </c>
      <c r="S9" s="1395">
        <v>1.25</v>
      </c>
      <c r="T9" s="1341">
        <v>1.1499999999999999</v>
      </c>
      <c r="U9" s="1395">
        <v>1.6</v>
      </c>
      <c r="V9" s="1341">
        <v>2</v>
      </c>
      <c r="W9" s="1395">
        <v>1</v>
      </c>
      <c r="X9" s="1341">
        <v>1</v>
      </c>
      <c r="Y9" s="1395">
        <v>15</v>
      </c>
      <c r="Z9" s="1341">
        <v>25</v>
      </c>
      <c r="AA9" s="1395">
        <v>1</v>
      </c>
      <c r="AB9" s="1352">
        <v>1</v>
      </c>
    </row>
    <row r="10" spans="1:28" ht="15.75" thickBot="1" x14ac:dyDescent="0.3">
      <c r="A10" s="2385"/>
      <c r="B10" s="123" t="s">
        <v>2</v>
      </c>
      <c r="C10" s="1392">
        <f>C8*C9</f>
        <v>104</v>
      </c>
      <c r="D10" s="1393">
        <f t="shared" ref="D10:N10" si="2">D8*D9</f>
        <v>22.5</v>
      </c>
      <c r="E10" s="1392">
        <f t="shared" si="2"/>
        <v>68</v>
      </c>
      <c r="F10" s="1393">
        <f t="shared" si="2"/>
        <v>1.4</v>
      </c>
      <c r="G10" s="1392">
        <f t="shared" si="2"/>
        <v>1240</v>
      </c>
      <c r="H10" s="1393">
        <f t="shared" si="2"/>
        <v>1200</v>
      </c>
      <c r="I10" s="1392">
        <f t="shared" si="2"/>
        <v>1125</v>
      </c>
      <c r="J10" s="1393">
        <f t="shared" si="2"/>
        <v>875</v>
      </c>
      <c r="K10" s="1392">
        <f t="shared" si="2"/>
        <v>300</v>
      </c>
      <c r="L10" s="1393">
        <f t="shared" si="2"/>
        <v>700</v>
      </c>
      <c r="M10" s="1392">
        <f t="shared" si="2"/>
        <v>3225</v>
      </c>
      <c r="N10" s="1394">
        <f t="shared" si="2"/>
        <v>975</v>
      </c>
      <c r="Q10" s="2385"/>
      <c r="R10" s="123" t="s">
        <v>2</v>
      </c>
      <c r="S10" s="1392">
        <f>S8*S9</f>
        <v>12.5</v>
      </c>
      <c r="T10" s="1393">
        <f t="shared" ref="T10:AB10" si="3">T8*T9</f>
        <v>11.5</v>
      </c>
      <c r="U10" s="1392">
        <f t="shared" si="3"/>
        <v>192</v>
      </c>
      <c r="V10" s="1393">
        <f t="shared" si="3"/>
        <v>120</v>
      </c>
      <c r="W10" s="1392">
        <f t="shared" si="3"/>
        <v>20</v>
      </c>
      <c r="X10" s="1393">
        <f t="shared" si="3"/>
        <v>45</v>
      </c>
      <c r="Y10" s="1392">
        <f t="shared" si="3"/>
        <v>75</v>
      </c>
      <c r="Z10" s="1393">
        <f t="shared" si="3"/>
        <v>1250</v>
      </c>
      <c r="AA10" s="1392">
        <f t="shared" si="3"/>
        <v>20</v>
      </c>
      <c r="AB10" s="1394">
        <f t="shared" si="3"/>
        <v>5</v>
      </c>
    </row>
    <row r="11" spans="1:28" ht="15.75" thickTop="1" x14ac:dyDescent="0.25">
      <c r="A11" s="2383" t="s">
        <v>33</v>
      </c>
      <c r="B11" s="335" t="s">
        <v>3</v>
      </c>
      <c r="C11" s="1396">
        <v>5</v>
      </c>
      <c r="D11" s="1397">
        <v>6</v>
      </c>
      <c r="E11" s="1294">
        <v>15</v>
      </c>
      <c r="F11" s="1398">
        <v>14</v>
      </c>
      <c r="G11" s="1396">
        <v>15</v>
      </c>
      <c r="H11" s="1397">
        <v>15</v>
      </c>
      <c r="I11" s="1396">
        <v>10</v>
      </c>
      <c r="J11" s="1397">
        <v>12</v>
      </c>
      <c r="K11" s="1399">
        <v>20</v>
      </c>
      <c r="L11" s="1397">
        <v>5.5</v>
      </c>
      <c r="M11" s="1399">
        <v>100</v>
      </c>
      <c r="N11" s="1397">
        <v>75</v>
      </c>
      <c r="Q11" s="2383" t="s">
        <v>33</v>
      </c>
      <c r="R11" s="335" t="s">
        <v>3</v>
      </c>
      <c r="S11" s="1418">
        <v>20</v>
      </c>
      <c r="T11" s="1398">
        <v>5.75</v>
      </c>
      <c r="U11" s="1419">
        <v>20</v>
      </c>
      <c r="V11" s="1420">
        <v>20</v>
      </c>
      <c r="W11" s="1294">
        <v>15</v>
      </c>
      <c r="X11" s="1420">
        <v>9</v>
      </c>
      <c r="Y11" s="1294">
        <v>20</v>
      </c>
      <c r="Z11" s="1420">
        <v>6</v>
      </c>
      <c r="AA11" s="1419">
        <v>0</v>
      </c>
      <c r="AB11" s="1420">
        <v>0</v>
      </c>
    </row>
    <row r="12" spans="1:28" x14ac:dyDescent="0.25">
      <c r="A12" s="2384"/>
      <c r="B12" s="125" t="s">
        <v>32</v>
      </c>
      <c r="C12" s="1351">
        <v>0.8</v>
      </c>
      <c r="D12" s="1352">
        <v>0.8</v>
      </c>
      <c r="E12" s="1349">
        <v>1</v>
      </c>
      <c r="F12" s="1400">
        <v>1</v>
      </c>
      <c r="G12" s="1351">
        <v>4</v>
      </c>
      <c r="H12" s="1352">
        <v>4</v>
      </c>
      <c r="I12" s="1351">
        <v>25</v>
      </c>
      <c r="J12" s="1352">
        <v>25</v>
      </c>
      <c r="K12" s="1349">
        <v>15</v>
      </c>
      <c r="L12" s="1352">
        <v>15</v>
      </c>
      <c r="M12" s="1349">
        <v>15</v>
      </c>
      <c r="N12" s="1352">
        <v>15</v>
      </c>
      <c r="Q12" s="2384"/>
      <c r="R12" s="125" t="s">
        <v>32</v>
      </c>
      <c r="S12" s="1349">
        <v>1</v>
      </c>
      <c r="T12" s="1400">
        <v>1</v>
      </c>
      <c r="U12" s="1351">
        <v>1.5</v>
      </c>
      <c r="V12" s="1421">
        <v>1.5</v>
      </c>
      <c r="W12" s="1422">
        <v>1</v>
      </c>
      <c r="X12" s="1421">
        <v>1</v>
      </c>
      <c r="Y12" s="1422">
        <v>15</v>
      </c>
      <c r="Z12" s="1421">
        <v>15</v>
      </c>
      <c r="AA12" s="1422">
        <v>0</v>
      </c>
      <c r="AB12" s="1421">
        <v>0</v>
      </c>
    </row>
    <row r="13" spans="1:28" ht="15.75" thickBot="1" x14ac:dyDescent="0.3">
      <c r="A13" s="2385"/>
      <c r="B13" s="123" t="s">
        <v>2</v>
      </c>
      <c r="C13" s="1392">
        <f>C11*C12</f>
        <v>4</v>
      </c>
      <c r="D13" s="1393">
        <f t="shared" ref="D13:N13" si="4">D11*D12</f>
        <v>4.8000000000000007</v>
      </c>
      <c r="E13" s="1392">
        <f t="shared" si="4"/>
        <v>15</v>
      </c>
      <c r="F13" s="1393">
        <f t="shared" si="4"/>
        <v>14</v>
      </c>
      <c r="G13" s="1392">
        <f t="shared" si="4"/>
        <v>60</v>
      </c>
      <c r="H13" s="1393">
        <f t="shared" si="4"/>
        <v>60</v>
      </c>
      <c r="I13" s="1392">
        <f t="shared" si="4"/>
        <v>250</v>
      </c>
      <c r="J13" s="1393">
        <f t="shared" si="4"/>
        <v>300</v>
      </c>
      <c r="K13" s="1392">
        <f t="shared" si="4"/>
        <v>300</v>
      </c>
      <c r="L13" s="1393">
        <f t="shared" si="4"/>
        <v>82.5</v>
      </c>
      <c r="M13" s="1392">
        <f t="shared" si="4"/>
        <v>1500</v>
      </c>
      <c r="N13" s="1394">
        <f t="shared" si="4"/>
        <v>1125</v>
      </c>
      <c r="Q13" s="2385"/>
      <c r="R13" s="123" t="s">
        <v>2</v>
      </c>
      <c r="S13" s="1392">
        <f>S11*S12</f>
        <v>20</v>
      </c>
      <c r="T13" s="1393">
        <f t="shared" ref="T13:AB13" si="5">T11*T12</f>
        <v>5.75</v>
      </c>
      <c r="U13" s="1392">
        <f t="shared" si="5"/>
        <v>30</v>
      </c>
      <c r="V13" s="1393">
        <f t="shared" si="5"/>
        <v>30</v>
      </c>
      <c r="W13" s="1392">
        <f t="shared" si="5"/>
        <v>15</v>
      </c>
      <c r="X13" s="1393">
        <f t="shared" si="5"/>
        <v>9</v>
      </c>
      <c r="Y13" s="1392">
        <f t="shared" si="5"/>
        <v>300</v>
      </c>
      <c r="Z13" s="1393">
        <f t="shared" si="5"/>
        <v>90</v>
      </c>
      <c r="AA13" s="1392">
        <f t="shared" si="5"/>
        <v>0</v>
      </c>
      <c r="AB13" s="1394">
        <f t="shared" si="5"/>
        <v>0</v>
      </c>
    </row>
    <row r="14" spans="1:28" ht="15.75" thickTop="1" x14ac:dyDescent="0.25">
      <c r="A14" s="2383" t="s">
        <v>34</v>
      </c>
      <c r="B14" s="335" t="s">
        <v>3</v>
      </c>
      <c r="C14" s="1401">
        <v>16</v>
      </c>
      <c r="D14" s="1332">
        <v>26</v>
      </c>
      <c r="E14" s="1402">
        <v>15</v>
      </c>
      <c r="F14" s="1334">
        <v>26</v>
      </c>
      <c r="G14" s="1401">
        <v>100</v>
      </c>
      <c r="H14" s="1332">
        <v>35</v>
      </c>
      <c r="I14" s="1401">
        <v>2</v>
      </c>
      <c r="J14" s="1332">
        <v>42</v>
      </c>
      <c r="K14" s="1402">
        <v>20</v>
      </c>
      <c r="L14" s="1332">
        <v>15</v>
      </c>
      <c r="M14" s="1402">
        <v>50</v>
      </c>
      <c r="N14" s="1332">
        <v>90</v>
      </c>
      <c r="Q14" s="2383" t="s">
        <v>34</v>
      </c>
      <c r="R14" s="335" t="s">
        <v>3</v>
      </c>
      <c r="S14" s="1347">
        <v>6</v>
      </c>
      <c r="T14" s="1423">
        <v>30</v>
      </c>
      <c r="U14" s="1424">
        <v>10</v>
      </c>
      <c r="V14" s="1425">
        <v>95</v>
      </c>
      <c r="W14" s="1424">
        <v>10</v>
      </c>
      <c r="X14" s="1425">
        <v>2</v>
      </c>
      <c r="Y14" s="1424">
        <v>5</v>
      </c>
      <c r="Z14" s="1425">
        <v>1.5</v>
      </c>
      <c r="AA14" s="1424">
        <v>1</v>
      </c>
      <c r="AB14" s="1425">
        <v>1</v>
      </c>
    </row>
    <row r="15" spans="1:28" x14ac:dyDescent="0.25">
      <c r="A15" s="2384"/>
      <c r="B15" s="125" t="s">
        <v>32</v>
      </c>
      <c r="C15" s="1351">
        <v>0.8</v>
      </c>
      <c r="D15" s="1352">
        <v>0.85</v>
      </c>
      <c r="E15" s="1349">
        <v>1</v>
      </c>
      <c r="F15" s="1400">
        <v>0.9</v>
      </c>
      <c r="G15" s="1351">
        <v>4</v>
      </c>
      <c r="H15" s="1352">
        <v>4</v>
      </c>
      <c r="I15" s="1351">
        <v>25</v>
      </c>
      <c r="J15" s="1352">
        <v>20</v>
      </c>
      <c r="K15" s="1349">
        <v>15</v>
      </c>
      <c r="L15" s="1352">
        <v>7.5</v>
      </c>
      <c r="M15" s="1349">
        <v>15</v>
      </c>
      <c r="N15" s="1352">
        <v>11.5</v>
      </c>
      <c r="Q15" s="2384"/>
      <c r="R15" s="125" t="s">
        <v>32</v>
      </c>
      <c r="S15" s="1426">
        <v>1.2</v>
      </c>
      <c r="T15" s="1400">
        <v>1.1499999999999999</v>
      </c>
      <c r="U15" s="1427">
        <v>2</v>
      </c>
      <c r="V15" s="1421">
        <v>0.9</v>
      </c>
      <c r="W15" s="1427">
        <v>1</v>
      </c>
      <c r="X15" s="1421">
        <v>1.5</v>
      </c>
      <c r="Y15" s="1427">
        <v>15</v>
      </c>
      <c r="Z15" s="1421">
        <v>13</v>
      </c>
      <c r="AA15" s="1427">
        <v>1</v>
      </c>
      <c r="AB15" s="1421">
        <v>0.75</v>
      </c>
    </row>
    <row r="16" spans="1:28" ht="15.75" thickBot="1" x14ac:dyDescent="0.3">
      <c r="A16" s="2385"/>
      <c r="B16" s="123" t="s">
        <v>2</v>
      </c>
      <c r="C16" s="1392">
        <f>C14*C15</f>
        <v>12.8</v>
      </c>
      <c r="D16" s="1393">
        <f t="shared" ref="D16:N16" si="6">D14*D15</f>
        <v>22.099999999999998</v>
      </c>
      <c r="E16" s="1392">
        <f t="shared" si="6"/>
        <v>15</v>
      </c>
      <c r="F16" s="1393">
        <f t="shared" si="6"/>
        <v>23.400000000000002</v>
      </c>
      <c r="G16" s="1392">
        <f t="shared" si="6"/>
        <v>400</v>
      </c>
      <c r="H16" s="1393">
        <f t="shared" si="6"/>
        <v>140</v>
      </c>
      <c r="I16" s="1392">
        <f t="shared" si="6"/>
        <v>50</v>
      </c>
      <c r="J16" s="1393">
        <f t="shared" si="6"/>
        <v>840</v>
      </c>
      <c r="K16" s="1392">
        <f t="shared" si="6"/>
        <v>300</v>
      </c>
      <c r="L16" s="1393">
        <f t="shared" si="6"/>
        <v>112.5</v>
      </c>
      <c r="M16" s="1392">
        <f t="shared" si="6"/>
        <v>750</v>
      </c>
      <c r="N16" s="1394">
        <f t="shared" si="6"/>
        <v>1035</v>
      </c>
      <c r="Q16" s="2385"/>
      <c r="R16" s="123" t="s">
        <v>2</v>
      </c>
      <c r="S16" s="1392">
        <f>S14*S15</f>
        <v>7.1999999999999993</v>
      </c>
      <c r="T16" s="1393">
        <f t="shared" ref="T16:AB16" si="7">T14*T15</f>
        <v>34.5</v>
      </c>
      <c r="U16" s="1392">
        <f t="shared" si="7"/>
        <v>20</v>
      </c>
      <c r="V16" s="1393">
        <f t="shared" si="7"/>
        <v>85.5</v>
      </c>
      <c r="W16" s="1392">
        <f t="shared" si="7"/>
        <v>10</v>
      </c>
      <c r="X16" s="1393">
        <f t="shared" si="7"/>
        <v>3</v>
      </c>
      <c r="Y16" s="1392">
        <f t="shared" si="7"/>
        <v>75</v>
      </c>
      <c r="Z16" s="1393">
        <f t="shared" si="7"/>
        <v>19.5</v>
      </c>
      <c r="AA16" s="1392">
        <f t="shared" si="7"/>
        <v>1</v>
      </c>
      <c r="AB16" s="1394">
        <f t="shared" si="7"/>
        <v>0.75</v>
      </c>
    </row>
    <row r="17" spans="1:28" ht="15.75" thickTop="1" x14ac:dyDescent="0.25">
      <c r="A17" s="2383" t="s">
        <v>35</v>
      </c>
      <c r="B17" s="335" t="s">
        <v>3</v>
      </c>
      <c r="C17" s="1403">
        <v>20</v>
      </c>
      <c r="D17" s="1404">
        <v>20</v>
      </c>
      <c r="E17" s="1403">
        <v>10</v>
      </c>
      <c r="F17" s="1405">
        <v>11</v>
      </c>
      <c r="G17" s="1406">
        <v>40</v>
      </c>
      <c r="H17" s="1404">
        <v>41</v>
      </c>
      <c r="I17" s="1403">
        <v>90</v>
      </c>
      <c r="J17" s="1405">
        <v>2</v>
      </c>
      <c r="K17" s="1406">
        <v>3</v>
      </c>
      <c r="L17" s="1404">
        <v>3.75</v>
      </c>
      <c r="M17" s="1403">
        <v>20</v>
      </c>
      <c r="N17" s="1405">
        <v>38</v>
      </c>
      <c r="Q17" s="2383" t="s">
        <v>35</v>
      </c>
      <c r="R17" s="335" t="s">
        <v>3</v>
      </c>
      <c r="S17" s="1428">
        <v>10</v>
      </c>
      <c r="T17" s="1429">
        <v>5.5</v>
      </c>
      <c r="U17" s="1428">
        <v>15</v>
      </c>
      <c r="V17" s="1430">
        <v>5</v>
      </c>
      <c r="W17" s="1431">
        <v>50</v>
      </c>
      <c r="X17" s="1429">
        <v>2.2999999999999998</v>
      </c>
      <c r="Y17" s="1428">
        <v>20</v>
      </c>
      <c r="Z17" s="1430">
        <v>1.6</v>
      </c>
      <c r="AA17" s="1431"/>
      <c r="AB17" s="1430">
        <v>25.5</v>
      </c>
    </row>
    <row r="18" spans="1:28" x14ac:dyDescent="0.25">
      <c r="A18" s="2384"/>
      <c r="B18" s="125" t="s">
        <v>32</v>
      </c>
      <c r="C18" s="1407">
        <v>0.8</v>
      </c>
      <c r="D18" s="1408">
        <v>0.9</v>
      </c>
      <c r="E18" s="1407">
        <v>1</v>
      </c>
      <c r="F18" s="1409">
        <v>1</v>
      </c>
      <c r="G18" s="1410">
        <v>4</v>
      </c>
      <c r="H18" s="1408">
        <v>8</v>
      </c>
      <c r="I18" s="1407">
        <v>25</v>
      </c>
      <c r="J18" s="1411">
        <v>25</v>
      </c>
      <c r="K18" s="1410">
        <v>25</v>
      </c>
      <c r="L18" s="1408">
        <v>25</v>
      </c>
      <c r="M18" s="1407">
        <v>13</v>
      </c>
      <c r="N18" s="1411">
        <v>13</v>
      </c>
      <c r="Q18" s="2384"/>
      <c r="R18" s="125" t="s">
        <v>32</v>
      </c>
      <c r="S18" s="1407">
        <v>1.5</v>
      </c>
      <c r="T18" s="1408">
        <v>1.5</v>
      </c>
      <c r="U18" s="1407">
        <v>1.2</v>
      </c>
      <c r="V18" s="1411">
        <v>1.2</v>
      </c>
      <c r="W18" s="1410">
        <v>1</v>
      </c>
      <c r="X18" s="1408">
        <v>1</v>
      </c>
      <c r="Y18" s="1407">
        <v>25</v>
      </c>
      <c r="Z18" s="1411">
        <v>25</v>
      </c>
      <c r="AA18" s="1410"/>
      <c r="AB18" s="1411">
        <v>35</v>
      </c>
    </row>
    <row r="19" spans="1:28" ht="15.75" thickBot="1" x14ac:dyDescent="0.3">
      <c r="A19" s="2385"/>
      <c r="B19" s="123" t="s">
        <v>2</v>
      </c>
      <c r="C19" s="1392">
        <f>C17*C18</f>
        <v>16</v>
      </c>
      <c r="D19" s="1393">
        <f t="shared" ref="D19:N19" si="8">D17*D18</f>
        <v>18</v>
      </c>
      <c r="E19" s="1392">
        <f t="shared" si="8"/>
        <v>10</v>
      </c>
      <c r="F19" s="1393">
        <f t="shared" si="8"/>
        <v>11</v>
      </c>
      <c r="G19" s="1392">
        <f t="shared" si="8"/>
        <v>160</v>
      </c>
      <c r="H19" s="1393">
        <f t="shared" si="8"/>
        <v>328</v>
      </c>
      <c r="I19" s="1392">
        <f t="shared" si="8"/>
        <v>2250</v>
      </c>
      <c r="J19" s="1393">
        <f t="shared" si="8"/>
        <v>50</v>
      </c>
      <c r="K19" s="1392">
        <f t="shared" si="8"/>
        <v>75</v>
      </c>
      <c r="L19" s="1393">
        <f t="shared" si="8"/>
        <v>93.75</v>
      </c>
      <c r="M19" s="1392">
        <f t="shared" si="8"/>
        <v>260</v>
      </c>
      <c r="N19" s="1394">
        <f t="shared" si="8"/>
        <v>494</v>
      </c>
      <c r="Q19" s="2385"/>
      <c r="R19" s="123" t="s">
        <v>2</v>
      </c>
      <c r="S19" s="1392">
        <f>S17*S18</f>
        <v>15</v>
      </c>
      <c r="T19" s="1393">
        <f t="shared" ref="T19:AB19" si="9">T17*T18</f>
        <v>8.25</v>
      </c>
      <c r="U19" s="1392">
        <f t="shared" si="9"/>
        <v>18</v>
      </c>
      <c r="V19" s="1393">
        <f t="shared" si="9"/>
        <v>6</v>
      </c>
      <c r="W19" s="1392">
        <f t="shared" si="9"/>
        <v>50</v>
      </c>
      <c r="X19" s="1393">
        <f t="shared" si="9"/>
        <v>2.2999999999999998</v>
      </c>
      <c r="Y19" s="1392">
        <f t="shared" si="9"/>
        <v>500</v>
      </c>
      <c r="Z19" s="1393">
        <f t="shared" si="9"/>
        <v>40</v>
      </c>
      <c r="AA19" s="1392">
        <f t="shared" si="9"/>
        <v>0</v>
      </c>
      <c r="AB19" s="1394">
        <f t="shared" si="9"/>
        <v>892.5</v>
      </c>
    </row>
    <row r="20" spans="1:28" ht="15.75" thickTop="1" x14ac:dyDescent="0.25">
      <c r="A20" s="2383" t="s">
        <v>36</v>
      </c>
      <c r="B20" s="335" t="s">
        <v>3</v>
      </c>
      <c r="C20" s="1401">
        <v>5</v>
      </c>
      <c r="D20" s="1332">
        <v>5</v>
      </c>
      <c r="E20" s="1402">
        <v>10</v>
      </c>
      <c r="F20" s="1334">
        <v>6</v>
      </c>
      <c r="G20" s="1401">
        <v>40</v>
      </c>
      <c r="H20" s="1332">
        <v>60</v>
      </c>
      <c r="I20" s="1401">
        <v>80</v>
      </c>
      <c r="J20" s="1332">
        <v>45</v>
      </c>
      <c r="K20" s="1401">
        <v>10</v>
      </c>
      <c r="L20" s="1332">
        <v>3</v>
      </c>
      <c r="M20" s="1402">
        <v>85</v>
      </c>
      <c r="N20" s="1332">
        <v>30</v>
      </c>
      <c r="Q20" s="2383" t="s">
        <v>36</v>
      </c>
      <c r="R20" s="335" t="s">
        <v>3</v>
      </c>
      <c r="S20" s="1347">
        <v>15</v>
      </c>
      <c r="T20" s="1332">
        <v>2</v>
      </c>
      <c r="U20" s="1348">
        <v>40</v>
      </c>
      <c r="V20" s="1332">
        <v>15</v>
      </c>
      <c r="W20" s="1348">
        <v>20</v>
      </c>
      <c r="X20" s="1332">
        <v>8</v>
      </c>
      <c r="Y20" s="1348">
        <v>5</v>
      </c>
      <c r="Z20" s="1332">
        <v>1</v>
      </c>
      <c r="AA20" s="1348">
        <v>0</v>
      </c>
      <c r="AB20" s="1332">
        <v>0</v>
      </c>
    </row>
    <row r="21" spans="1:28" x14ac:dyDescent="0.25">
      <c r="A21" s="2384"/>
      <c r="B21" s="125" t="s">
        <v>32</v>
      </c>
      <c r="C21" s="1351">
        <v>0.8</v>
      </c>
      <c r="D21" s="1352">
        <v>0.8</v>
      </c>
      <c r="E21" s="1349">
        <v>1</v>
      </c>
      <c r="F21" s="1350">
        <v>1</v>
      </c>
      <c r="G21" s="1351">
        <v>4</v>
      </c>
      <c r="H21" s="1352">
        <v>4</v>
      </c>
      <c r="I21" s="1351">
        <v>25</v>
      </c>
      <c r="J21" s="1352">
        <v>25</v>
      </c>
      <c r="K21" s="1351">
        <v>15</v>
      </c>
      <c r="L21" s="1352">
        <v>15</v>
      </c>
      <c r="M21" s="1349">
        <v>15</v>
      </c>
      <c r="N21" s="1352">
        <v>15</v>
      </c>
      <c r="Q21" s="2384"/>
      <c r="R21" s="125" t="s">
        <v>32</v>
      </c>
      <c r="S21" s="1349">
        <v>1.5</v>
      </c>
      <c r="T21" s="1352">
        <v>1.5</v>
      </c>
      <c r="U21" s="1351">
        <v>1.2</v>
      </c>
      <c r="V21" s="1352">
        <v>1</v>
      </c>
      <c r="W21" s="1432">
        <v>1</v>
      </c>
      <c r="X21" s="1352">
        <v>1</v>
      </c>
      <c r="Y21" s="1432">
        <v>15</v>
      </c>
      <c r="Z21" s="1352">
        <v>15</v>
      </c>
      <c r="AA21" s="1432">
        <v>0</v>
      </c>
      <c r="AB21" s="1352">
        <v>0</v>
      </c>
    </row>
    <row r="22" spans="1:28" ht="15.75" thickBot="1" x14ac:dyDescent="0.3">
      <c r="A22" s="2385"/>
      <c r="B22" s="123" t="s">
        <v>2</v>
      </c>
      <c r="C22" s="1392">
        <f>C20*C21</f>
        <v>4</v>
      </c>
      <c r="D22" s="1393">
        <f t="shared" ref="D22:N22" si="10">D20*D21</f>
        <v>4</v>
      </c>
      <c r="E22" s="1392">
        <f t="shared" si="10"/>
        <v>10</v>
      </c>
      <c r="F22" s="1393">
        <f t="shared" si="10"/>
        <v>6</v>
      </c>
      <c r="G22" s="1392">
        <f t="shared" si="10"/>
        <v>160</v>
      </c>
      <c r="H22" s="1393">
        <f t="shared" si="10"/>
        <v>240</v>
      </c>
      <c r="I22" s="1392">
        <f t="shared" si="10"/>
        <v>2000</v>
      </c>
      <c r="J22" s="1393">
        <f t="shared" si="10"/>
        <v>1125</v>
      </c>
      <c r="K22" s="1392">
        <f t="shared" si="10"/>
        <v>150</v>
      </c>
      <c r="L22" s="1393">
        <f t="shared" si="10"/>
        <v>45</v>
      </c>
      <c r="M22" s="1392">
        <f t="shared" si="10"/>
        <v>1275</v>
      </c>
      <c r="N22" s="1394">
        <f t="shared" si="10"/>
        <v>450</v>
      </c>
      <c r="Q22" s="2385"/>
      <c r="R22" s="123" t="s">
        <v>2</v>
      </c>
      <c r="S22" s="1392">
        <f>S20*S21</f>
        <v>22.5</v>
      </c>
      <c r="T22" s="1393">
        <f t="shared" ref="T22:AB22" si="11">T20*T21</f>
        <v>3</v>
      </c>
      <c r="U22" s="1392">
        <f t="shared" si="11"/>
        <v>48</v>
      </c>
      <c r="V22" s="1393">
        <f t="shared" si="11"/>
        <v>15</v>
      </c>
      <c r="W22" s="1392">
        <f t="shared" si="11"/>
        <v>20</v>
      </c>
      <c r="X22" s="1393">
        <f t="shared" si="11"/>
        <v>8</v>
      </c>
      <c r="Y22" s="1392">
        <f t="shared" si="11"/>
        <v>75</v>
      </c>
      <c r="Z22" s="1393">
        <f t="shared" si="11"/>
        <v>15</v>
      </c>
      <c r="AA22" s="1392">
        <f t="shared" si="11"/>
        <v>0</v>
      </c>
      <c r="AB22" s="1394">
        <f t="shared" si="11"/>
        <v>0</v>
      </c>
    </row>
    <row r="23" spans="1:28" ht="15.75" thickTop="1" x14ac:dyDescent="0.25">
      <c r="A23" s="2383" t="s">
        <v>37</v>
      </c>
      <c r="B23" s="335" t="s">
        <v>3</v>
      </c>
      <c r="C23" s="1412">
        <v>25</v>
      </c>
      <c r="D23" s="1356">
        <v>15</v>
      </c>
      <c r="E23" s="1413">
        <v>10</v>
      </c>
      <c r="F23" s="1354">
        <v>10</v>
      </c>
      <c r="G23" s="1412">
        <v>250</v>
      </c>
      <c r="H23" s="1356">
        <v>12</v>
      </c>
      <c r="I23" s="1412">
        <v>15</v>
      </c>
      <c r="J23" s="1356">
        <v>15</v>
      </c>
      <c r="K23" s="1413">
        <v>15</v>
      </c>
      <c r="L23" s="1356">
        <v>5</v>
      </c>
      <c r="M23" s="1413">
        <v>70</v>
      </c>
      <c r="N23" s="1356">
        <v>35</v>
      </c>
      <c r="Q23" s="2383" t="s">
        <v>37</v>
      </c>
      <c r="R23" s="335" t="s">
        <v>3</v>
      </c>
      <c r="S23" s="1413">
        <v>10</v>
      </c>
      <c r="T23" s="1354">
        <v>10</v>
      </c>
      <c r="U23" s="1412">
        <v>15</v>
      </c>
      <c r="V23" s="1356">
        <v>20</v>
      </c>
      <c r="W23" s="1412">
        <v>10</v>
      </c>
      <c r="X23" s="1356">
        <v>37</v>
      </c>
      <c r="Y23" s="1412">
        <v>10</v>
      </c>
      <c r="Z23" s="1356">
        <v>12</v>
      </c>
      <c r="AA23" s="1412"/>
      <c r="AB23" s="1356"/>
    </row>
    <row r="24" spans="1:28" x14ac:dyDescent="0.25">
      <c r="A24" s="2384"/>
      <c r="B24" s="125" t="s">
        <v>32</v>
      </c>
      <c r="C24" s="1363">
        <v>0.8</v>
      </c>
      <c r="D24" s="1364">
        <v>0.8</v>
      </c>
      <c r="E24" s="1361">
        <v>1</v>
      </c>
      <c r="F24" s="1414">
        <v>1</v>
      </c>
      <c r="G24" s="1363">
        <v>4</v>
      </c>
      <c r="H24" s="1364">
        <v>4</v>
      </c>
      <c r="I24" s="1363">
        <v>25</v>
      </c>
      <c r="J24" s="1364">
        <v>25</v>
      </c>
      <c r="K24" s="1361">
        <v>15</v>
      </c>
      <c r="L24" s="1364">
        <v>15</v>
      </c>
      <c r="M24" s="1361">
        <v>15</v>
      </c>
      <c r="N24" s="1364">
        <v>15</v>
      </c>
      <c r="Q24" s="2384"/>
      <c r="R24" s="125" t="s">
        <v>32</v>
      </c>
      <c r="S24" s="1361">
        <v>1.5</v>
      </c>
      <c r="T24" s="1362">
        <v>1.5</v>
      </c>
      <c r="U24" s="1363">
        <v>1.5</v>
      </c>
      <c r="V24" s="1364">
        <v>1.5</v>
      </c>
      <c r="W24" s="1433">
        <v>1</v>
      </c>
      <c r="X24" s="1364">
        <v>1</v>
      </c>
      <c r="Y24" s="1433">
        <v>15</v>
      </c>
      <c r="Z24" s="1364">
        <v>15</v>
      </c>
      <c r="AA24" s="1433"/>
      <c r="AB24" s="1364"/>
    </row>
    <row r="25" spans="1:28" ht="15.75" thickBot="1" x14ac:dyDescent="0.3">
      <c r="A25" s="2385"/>
      <c r="B25" s="123" t="s">
        <v>2</v>
      </c>
      <c r="C25" s="1392">
        <f>C23*C24</f>
        <v>20</v>
      </c>
      <c r="D25" s="1393">
        <f t="shared" ref="D25:N25" si="12">D23*D24</f>
        <v>12</v>
      </c>
      <c r="E25" s="1392">
        <f t="shared" si="12"/>
        <v>10</v>
      </c>
      <c r="F25" s="1393">
        <f t="shared" si="12"/>
        <v>10</v>
      </c>
      <c r="G25" s="1392">
        <f t="shared" si="12"/>
        <v>1000</v>
      </c>
      <c r="H25" s="1393">
        <f t="shared" si="12"/>
        <v>48</v>
      </c>
      <c r="I25" s="1392">
        <f t="shared" si="12"/>
        <v>375</v>
      </c>
      <c r="J25" s="1393">
        <f t="shared" si="12"/>
        <v>375</v>
      </c>
      <c r="K25" s="1392">
        <f t="shared" si="12"/>
        <v>225</v>
      </c>
      <c r="L25" s="1393">
        <f t="shared" si="12"/>
        <v>75</v>
      </c>
      <c r="M25" s="1392">
        <f t="shared" si="12"/>
        <v>1050</v>
      </c>
      <c r="N25" s="1394">
        <f t="shared" si="12"/>
        <v>525</v>
      </c>
      <c r="Q25" s="2385"/>
      <c r="R25" s="123" t="s">
        <v>2</v>
      </c>
      <c r="S25" s="1392">
        <f>S23*S24</f>
        <v>15</v>
      </c>
      <c r="T25" s="1393">
        <f t="shared" ref="T25:AB25" si="13">T23*T24</f>
        <v>15</v>
      </c>
      <c r="U25" s="1392">
        <f t="shared" si="13"/>
        <v>22.5</v>
      </c>
      <c r="V25" s="1393">
        <f t="shared" si="13"/>
        <v>30</v>
      </c>
      <c r="W25" s="1392">
        <f t="shared" si="13"/>
        <v>10</v>
      </c>
      <c r="X25" s="1393">
        <f t="shared" si="13"/>
        <v>37</v>
      </c>
      <c r="Y25" s="1392">
        <f t="shared" si="13"/>
        <v>150</v>
      </c>
      <c r="Z25" s="1393">
        <f t="shared" si="13"/>
        <v>180</v>
      </c>
      <c r="AA25" s="1392">
        <f t="shared" si="13"/>
        <v>0</v>
      </c>
      <c r="AB25" s="1394">
        <f t="shared" si="13"/>
        <v>0</v>
      </c>
    </row>
    <row r="26" spans="1:28" ht="15.75" thickTop="1" x14ac:dyDescent="0.25">
      <c r="A26" s="2372" t="s">
        <v>38</v>
      </c>
      <c r="B26" s="336" t="s">
        <v>3</v>
      </c>
      <c r="C26" s="2235">
        <f>C5+C8+C11+C14+C17+C20+C23</f>
        <v>203</v>
      </c>
      <c r="D26" s="2236">
        <f t="shared" ref="D26:N26" si="14">D5+D8+D11+D14+D17+D20+D23</f>
        <v>99</v>
      </c>
      <c r="E26" s="2235">
        <f t="shared" si="14"/>
        <v>130</v>
      </c>
      <c r="F26" s="2236">
        <f t="shared" si="14"/>
        <v>72</v>
      </c>
      <c r="G26" s="2235">
        <f t="shared" si="14"/>
        <v>795</v>
      </c>
      <c r="H26" s="2236">
        <f t="shared" si="14"/>
        <v>342</v>
      </c>
      <c r="I26" s="2235">
        <f t="shared" si="14"/>
        <v>247</v>
      </c>
      <c r="J26" s="2236">
        <f t="shared" si="14"/>
        <v>158</v>
      </c>
      <c r="K26" s="2235">
        <f t="shared" si="14"/>
        <v>93</v>
      </c>
      <c r="L26" s="2236">
        <f t="shared" si="14"/>
        <v>91.25</v>
      </c>
      <c r="M26" s="2235">
        <f t="shared" si="14"/>
        <v>590</v>
      </c>
      <c r="N26" s="2241">
        <f t="shared" si="14"/>
        <v>378</v>
      </c>
      <c r="Q26" s="2366" t="s">
        <v>38</v>
      </c>
      <c r="R26" s="112" t="s">
        <v>3</v>
      </c>
      <c r="S26" s="2235">
        <f>S5+S8+S11+S14+S17+S20+S23</f>
        <v>75</v>
      </c>
      <c r="T26" s="2236">
        <f t="shared" ref="T26:AB26" si="15">T5+T8+T11+T14+T17+T20+T23</f>
        <v>67.25</v>
      </c>
      <c r="U26" s="2235">
        <f t="shared" si="15"/>
        <v>225</v>
      </c>
      <c r="V26" s="2236">
        <f t="shared" si="15"/>
        <v>222</v>
      </c>
      <c r="W26" s="2235">
        <f t="shared" si="15"/>
        <v>187</v>
      </c>
      <c r="X26" s="2236">
        <f t="shared" si="15"/>
        <v>168.3</v>
      </c>
      <c r="Y26" s="2235">
        <f t="shared" si="15"/>
        <v>70</v>
      </c>
      <c r="Z26" s="2236">
        <f t="shared" si="15"/>
        <v>72.099999999999994</v>
      </c>
      <c r="AA26" s="2235">
        <f t="shared" si="15"/>
        <v>21</v>
      </c>
      <c r="AB26" s="2241">
        <f t="shared" si="15"/>
        <v>31.5</v>
      </c>
    </row>
    <row r="27" spans="1:28" x14ac:dyDescent="0.25">
      <c r="A27" s="2367"/>
      <c r="B27" s="333" t="s">
        <v>32</v>
      </c>
      <c r="C27" s="2237">
        <f>C28/C26</f>
        <v>0.79999999999999993</v>
      </c>
      <c r="D27" s="2238">
        <f t="shared" ref="D27:N27" si="16">D28/D26</f>
        <v>0.85858585858585856</v>
      </c>
      <c r="E27" s="2237">
        <f t="shared" si="16"/>
        <v>1</v>
      </c>
      <c r="F27" s="2238">
        <f t="shared" si="16"/>
        <v>0.95347222222222228</v>
      </c>
      <c r="G27" s="2237">
        <f t="shared" si="16"/>
        <v>4</v>
      </c>
      <c r="H27" s="2238">
        <f t="shared" si="16"/>
        <v>6.2339181286549712</v>
      </c>
      <c r="I27" s="2237">
        <f t="shared" si="16"/>
        <v>25</v>
      </c>
      <c r="J27" s="2238">
        <f t="shared" si="16"/>
        <v>23.89240506329114</v>
      </c>
      <c r="K27" s="2237">
        <f t="shared" si="16"/>
        <v>15.32258064516129</v>
      </c>
      <c r="L27" s="2238">
        <f t="shared" si="16"/>
        <v>13.63013698630137</v>
      </c>
      <c r="M27" s="2237">
        <f t="shared" si="16"/>
        <v>14.932203389830509</v>
      </c>
      <c r="N27" s="2240">
        <f t="shared" si="16"/>
        <v>13.661375661375661</v>
      </c>
      <c r="Q27" s="2367"/>
      <c r="R27" s="333" t="s">
        <v>32</v>
      </c>
      <c r="S27" s="2237">
        <f>S28/S26</f>
        <v>1.3093333333333335</v>
      </c>
      <c r="T27" s="2238">
        <f t="shared" ref="T27:AB27" si="17">T28/T26</f>
        <v>1.2490706319702602</v>
      </c>
      <c r="U27" s="2237">
        <f t="shared" si="17"/>
        <v>1.4911111111111111</v>
      </c>
      <c r="V27" s="2238">
        <f t="shared" si="17"/>
        <v>1.3536036036036037</v>
      </c>
      <c r="W27" s="2237">
        <f t="shared" si="17"/>
        <v>1</v>
      </c>
      <c r="X27" s="2238">
        <f t="shared" si="17"/>
        <v>2.1645870469399879</v>
      </c>
      <c r="Y27" s="2237">
        <f t="shared" si="17"/>
        <v>17.857142857142858</v>
      </c>
      <c r="Z27" s="2238">
        <f t="shared" si="17"/>
        <v>22.115117891816922</v>
      </c>
      <c r="AA27" s="2237">
        <f t="shared" si="17"/>
        <v>1</v>
      </c>
      <c r="AB27" s="2240">
        <f t="shared" si="17"/>
        <v>28.515873015873016</v>
      </c>
    </row>
    <row r="28" spans="1:28" ht="15.75" thickBot="1" x14ac:dyDescent="0.3">
      <c r="A28" s="2368"/>
      <c r="B28" s="124" t="s">
        <v>2</v>
      </c>
      <c r="C28" s="2239">
        <f>C7+C10+C13+C16+C19+C22+C25</f>
        <v>162.39999999999998</v>
      </c>
      <c r="D28" s="1365">
        <f t="shared" ref="D28:N28" si="18">D7+D10+D13+D16+D19+D22+D25</f>
        <v>85</v>
      </c>
      <c r="E28" s="2239">
        <f t="shared" si="18"/>
        <v>130</v>
      </c>
      <c r="F28" s="1365">
        <f t="shared" si="18"/>
        <v>68.650000000000006</v>
      </c>
      <c r="G28" s="2239">
        <f t="shared" si="18"/>
        <v>3180</v>
      </c>
      <c r="H28" s="1365">
        <f t="shared" si="18"/>
        <v>2132</v>
      </c>
      <c r="I28" s="2239">
        <f t="shared" si="18"/>
        <v>6175</v>
      </c>
      <c r="J28" s="1365">
        <f t="shared" si="18"/>
        <v>3775</v>
      </c>
      <c r="K28" s="2239">
        <f t="shared" si="18"/>
        <v>1425</v>
      </c>
      <c r="L28" s="1365">
        <f t="shared" si="18"/>
        <v>1243.75</v>
      </c>
      <c r="M28" s="2239">
        <f t="shared" si="18"/>
        <v>8810</v>
      </c>
      <c r="N28" s="1366">
        <f t="shared" si="18"/>
        <v>5164</v>
      </c>
      <c r="Q28" s="2368"/>
      <c r="R28" s="124" t="s">
        <v>2</v>
      </c>
      <c r="S28" s="2239">
        <f>S7+S10+S13+S16+S19+S22+S25</f>
        <v>98.2</v>
      </c>
      <c r="T28" s="1365">
        <f t="shared" ref="T28:AB28" si="19">T7+T10+T13+T16+T19+T22+T25</f>
        <v>84</v>
      </c>
      <c r="U28" s="2239">
        <f t="shared" si="19"/>
        <v>335.5</v>
      </c>
      <c r="V28" s="1365">
        <f t="shared" si="19"/>
        <v>300.5</v>
      </c>
      <c r="W28" s="2239">
        <f t="shared" si="19"/>
        <v>187</v>
      </c>
      <c r="X28" s="1365">
        <f t="shared" si="19"/>
        <v>364.3</v>
      </c>
      <c r="Y28" s="2239">
        <f t="shared" si="19"/>
        <v>1250</v>
      </c>
      <c r="Z28" s="1365">
        <f t="shared" si="19"/>
        <v>1594.5</v>
      </c>
      <c r="AA28" s="2239">
        <f t="shared" si="19"/>
        <v>21</v>
      </c>
      <c r="AB28" s="1366">
        <f t="shared" si="19"/>
        <v>898.25</v>
      </c>
    </row>
    <row r="29" spans="1:28" ht="15.75" thickTop="1" x14ac:dyDescent="0.25"/>
    <row r="30" spans="1:28" x14ac:dyDescent="0.25">
      <c r="A30" t="s">
        <v>46</v>
      </c>
      <c r="Q30" s="3" t="s">
        <v>46</v>
      </c>
      <c r="R30" s="96" t="s">
        <v>724</v>
      </c>
    </row>
    <row r="31" spans="1:28" x14ac:dyDescent="0.25">
      <c r="A31" t="s">
        <v>45</v>
      </c>
      <c r="Q31" t="s">
        <v>45</v>
      </c>
      <c r="S31" s="8"/>
      <c r="T31" t="s">
        <v>587</v>
      </c>
    </row>
    <row r="32" spans="1:28" x14ac:dyDescent="0.25">
      <c r="A32" s="8"/>
      <c r="AB32">
        <v>5</v>
      </c>
    </row>
    <row r="35" spans="15:15" x14ac:dyDescent="0.25">
      <c r="O35" s="8"/>
    </row>
  </sheetData>
  <mergeCells count="31">
    <mergeCell ref="Q26:Q28"/>
    <mergeCell ref="A23:A25"/>
    <mergeCell ref="A26:A28"/>
    <mergeCell ref="A8:A10"/>
    <mergeCell ref="A11:A13"/>
    <mergeCell ref="Q17:Q19"/>
    <mergeCell ref="Q20:Q22"/>
    <mergeCell ref="A14:A16"/>
    <mergeCell ref="A17:A19"/>
    <mergeCell ref="A20:A22"/>
    <mergeCell ref="Q23:Q25"/>
    <mergeCell ref="W3:X3"/>
    <mergeCell ref="Q8:Q10"/>
    <mergeCell ref="Q11:Q13"/>
    <mergeCell ref="Q14:Q16"/>
    <mergeCell ref="Q3:Q4"/>
    <mergeCell ref="R3:R4"/>
    <mergeCell ref="S3:T3"/>
    <mergeCell ref="U3:V3"/>
    <mergeCell ref="Q5:Q7"/>
    <mergeCell ref="A5:A7"/>
    <mergeCell ref="M3:N3"/>
    <mergeCell ref="Y3:Z3"/>
    <mergeCell ref="C3:D3"/>
    <mergeCell ref="G3:H3"/>
    <mergeCell ref="K3:L3"/>
    <mergeCell ref="AA3:AB3"/>
    <mergeCell ref="I3:J3"/>
    <mergeCell ref="E3:F3"/>
    <mergeCell ref="A3:A4"/>
    <mergeCell ref="B3:B4"/>
  </mergeCells>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
  <sheetViews>
    <sheetView topLeftCell="I1" zoomScaleNormal="100" workbookViewId="0">
      <pane ySplit="4" topLeftCell="A17" activePane="bottomLeft" state="frozen"/>
      <selection activeCell="F3" sqref="F3"/>
      <selection pane="bottomLeft" activeCell="S33" sqref="S33"/>
    </sheetView>
  </sheetViews>
  <sheetFormatPr baseColWidth="10" defaultRowHeight="15" x14ac:dyDescent="0.25"/>
  <cols>
    <col min="2" max="2" width="18" customWidth="1"/>
    <col min="3" max="3" width="10.28515625" customWidth="1"/>
    <col min="4" max="4" width="9.85546875" customWidth="1"/>
    <col min="5" max="12" width="9" customWidth="1"/>
    <col min="14" max="14" width="12.85546875" customWidth="1"/>
    <col min="15" max="15" width="17.140625" customWidth="1"/>
    <col min="16" max="22" width="9" customWidth="1"/>
    <col min="23" max="23" width="9.7109375" customWidth="1"/>
    <col min="24" max="25" width="9" customWidth="1"/>
  </cols>
  <sheetData>
    <row r="1" spans="1:25" x14ac:dyDescent="0.25">
      <c r="A1" s="8" t="s">
        <v>649</v>
      </c>
      <c r="B1" s="8"/>
      <c r="C1" s="8"/>
      <c r="D1" s="8"/>
      <c r="E1" s="8"/>
      <c r="F1" s="8"/>
      <c r="N1" s="8" t="s">
        <v>650</v>
      </c>
      <c r="O1" s="8"/>
      <c r="P1" s="8"/>
      <c r="Q1" s="8"/>
      <c r="R1" s="8"/>
      <c r="S1" s="8"/>
    </row>
    <row r="2" spans="1:25" ht="15.75" thickBot="1" x14ac:dyDescent="0.3"/>
    <row r="3" spans="1:25" ht="15.75" thickTop="1" x14ac:dyDescent="0.25">
      <c r="A3" s="2366" t="s">
        <v>28</v>
      </c>
      <c r="B3" s="2387" t="s">
        <v>29</v>
      </c>
      <c r="C3" s="2392" t="s">
        <v>317</v>
      </c>
      <c r="D3" s="2393"/>
      <c r="E3" s="2394" t="s">
        <v>48</v>
      </c>
      <c r="F3" s="2394"/>
      <c r="G3" s="2366" t="s">
        <v>50</v>
      </c>
      <c r="H3" s="2394"/>
      <c r="I3" s="2354" t="s">
        <v>47</v>
      </c>
      <c r="J3" s="2393"/>
      <c r="K3" s="2354" t="s">
        <v>44</v>
      </c>
      <c r="L3" s="2393"/>
      <c r="N3" s="2366" t="s">
        <v>28</v>
      </c>
      <c r="O3" s="2387" t="s">
        <v>29</v>
      </c>
      <c r="P3" s="2366" t="s">
        <v>513</v>
      </c>
      <c r="Q3" s="2369"/>
      <c r="R3" s="2394" t="s">
        <v>512</v>
      </c>
      <c r="S3" s="2394"/>
      <c r="T3" s="2366" t="s">
        <v>41</v>
      </c>
      <c r="U3" s="2369"/>
      <c r="V3" s="2354" t="s">
        <v>511</v>
      </c>
      <c r="W3" s="2393"/>
      <c r="X3" s="2392" t="s">
        <v>49</v>
      </c>
      <c r="Y3" s="2393"/>
    </row>
    <row r="4" spans="1:25" ht="15.75" thickBot="1" x14ac:dyDescent="0.3">
      <c r="A4" s="2395"/>
      <c r="B4" s="2396"/>
      <c r="C4" s="97" t="s">
        <v>21</v>
      </c>
      <c r="D4" s="100" t="s">
        <v>22</v>
      </c>
      <c r="E4" s="99" t="s">
        <v>21</v>
      </c>
      <c r="F4" s="66" t="s">
        <v>22</v>
      </c>
      <c r="G4" s="97" t="s">
        <v>21</v>
      </c>
      <c r="H4" s="100" t="s">
        <v>22</v>
      </c>
      <c r="I4" s="99" t="s">
        <v>21</v>
      </c>
      <c r="J4" s="66" t="s">
        <v>22</v>
      </c>
      <c r="K4" s="99" t="s">
        <v>21</v>
      </c>
      <c r="L4" s="66" t="s">
        <v>22</v>
      </c>
      <c r="N4" s="2395"/>
      <c r="O4" s="2396"/>
      <c r="P4" s="396" t="s">
        <v>21</v>
      </c>
      <c r="Q4" s="396" t="s">
        <v>22</v>
      </c>
      <c r="R4" s="99" t="s">
        <v>21</v>
      </c>
      <c r="S4" s="66" t="s">
        <v>22</v>
      </c>
      <c r="T4" s="97" t="s">
        <v>21</v>
      </c>
      <c r="U4" s="100" t="s">
        <v>22</v>
      </c>
      <c r="V4" s="99" t="s">
        <v>21</v>
      </c>
      <c r="W4" s="66" t="s">
        <v>22</v>
      </c>
      <c r="X4" s="97" t="s">
        <v>21</v>
      </c>
      <c r="Y4" s="66" t="s">
        <v>22</v>
      </c>
    </row>
    <row r="5" spans="1:25" ht="15.75" thickTop="1" x14ac:dyDescent="0.25">
      <c r="A5" s="2383" t="s">
        <v>471</v>
      </c>
      <c r="B5" s="335" t="s">
        <v>3</v>
      </c>
      <c r="C5" s="1331">
        <v>1140</v>
      </c>
      <c r="D5" s="1332">
        <v>945</v>
      </c>
      <c r="E5" s="1333">
        <v>130</v>
      </c>
      <c r="F5" s="1332">
        <v>90</v>
      </c>
      <c r="G5" s="1331">
        <v>100</v>
      </c>
      <c r="H5" s="1217">
        <v>13.45</v>
      </c>
      <c r="I5" s="1333">
        <v>130</v>
      </c>
      <c r="J5" s="1334">
        <v>17.5</v>
      </c>
      <c r="K5" s="1333">
        <v>59</v>
      </c>
      <c r="L5" s="1332">
        <v>60</v>
      </c>
      <c r="N5" s="2399" t="s">
        <v>471</v>
      </c>
      <c r="O5" s="335" t="s">
        <v>3</v>
      </c>
      <c r="P5" s="1367">
        <v>50</v>
      </c>
      <c r="Q5" s="1259">
        <v>26</v>
      </c>
      <c r="R5" s="1220">
        <v>28</v>
      </c>
      <c r="S5" s="1259">
        <v>25.5</v>
      </c>
      <c r="T5" s="1221">
        <v>160</v>
      </c>
      <c r="U5" s="1259">
        <v>15.6</v>
      </c>
      <c r="V5" s="1220">
        <v>0</v>
      </c>
      <c r="W5" s="1198">
        <v>0</v>
      </c>
      <c r="X5" s="1258">
        <v>80</v>
      </c>
      <c r="Y5" s="1259">
        <v>4.75</v>
      </c>
    </row>
    <row r="6" spans="1:25" x14ac:dyDescent="0.25">
      <c r="A6" s="2384"/>
      <c r="B6" s="125" t="s">
        <v>32</v>
      </c>
      <c r="C6" s="1335">
        <v>35</v>
      </c>
      <c r="D6" s="1336">
        <v>35</v>
      </c>
      <c r="E6" s="1337">
        <v>25</v>
      </c>
      <c r="F6" s="1336">
        <v>25</v>
      </c>
      <c r="G6" s="1335">
        <v>35</v>
      </c>
      <c r="H6" s="1216">
        <v>35</v>
      </c>
      <c r="I6" s="1337">
        <v>1</v>
      </c>
      <c r="J6" s="1338">
        <v>1</v>
      </c>
      <c r="K6" s="1337">
        <v>12</v>
      </c>
      <c r="L6" s="1336">
        <v>12</v>
      </c>
      <c r="N6" s="2400"/>
      <c r="O6" s="125" t="s">
        <v>32</v>
      </c>
      <c r="P6" s="1368">
        <v>15</v>
      </c>
      <c r="Q6" s="1369">
        <v>15</v>
      </c>
      <c r="R6" s="1265">
        <v>25</v>
      </c>
      <c r="S6" s="1369">
        <v>30</v>
      </c>
      <c r="T6" s="1215">
        <v>8</v>
      </c>
      <c r="U6" s="1369">
        <v>8</v>
      </c>
      <c r="V6" s="1265">
        <v>0</v>
      </c>
      <c r="W6" s="1219">
        <v>0</v>
      </c>
      <c r="X6" s="1370">
        <v>2</v>
      </c>
      <c r="Y6" s="1369">
        <v>1.8</v>
      </c>
    </row>
    <row r="7" spans="1:25" ht="15.75" thickBot="1" x14ac:dyDescent="0.3">
      <c r="A7" s="2385"/>
      <c r="B7" s="123" t="s">
        <v>2</v>
      </c>
      <c r="C7" s="1339">
        <f>C5*C6</f>
        <v>39900</v>
      </c>
      <c r="D7" s="1340">
        <f t="shared" ref="D7:L7" si="0">D5*D6</f>
        <v>33075</v>
      </c>
      <c r="E7" s="1339">
        <f t="shared" si="0"/>
        <v>3250</v>
      </c>
      <c r="F7" s="1340">
        <f t="shared" si="0"/>
        <v>2250</v>
      </c>
      <c r="G7" s="1339">
        <f t="shared" si="0"/>
        <v>3500</v>
      </c>
      <c r="H7" s="1340">
        <f t="shared" si="0"/>
        <v>470.75</v>
      </c>
      <c r="I7" s="1339">
        <f t="shared" si="0"/>
        <v>130</v>
      </c>
      <c r="J7" s="1340">
        <f t="shared" si="0"/>
        <v>17.5</v>
      </c>
      <c r="K7" s="1339">
        <f t="shared" si="0"/>
        <v>708</v>
      </c>
      <c r="L7" s="1340">
        <f t="shared" si="0"/>
        <v>720</v>
      </c>
      <c r="N7" s="2401"/>
      <c r="O7" s="123" t="s">
        <v>2</v>
      </c>
      <c r="P7" s="1049">
        <f>P5*P6</f>
        <v>750</v>
      </c>
      <c r="Q7" s="1047">
        <f t="shared" ref="Q7:Y7" si="1">Q5*Q6</f>
        <v>390</v>
      </c>
      <c r="R7" s="1248">
        <f t="shared" si="1"/>
        <v>700</v>
      </c>
      <c r="S7" s="1047">
        <f t="shared" si="1"/>
        <v>765</v>
      </c>
      <c r="T7" s="1248">
        <f t="shared" si="1"/>
        <v>1280</v>
      </c>
      <c r="U7" s="1047">
        <f t="shared" si="1"/>
        <v>124.8</v>
      </c>
      <c r="V7" s="1248">
        <f t="shared" si="1"/>
        <v>0</v>
      </c>
      <c r="W7" s="1047">
        <f t="shared" si="1"/>
        <v>0</v>
      </c>
      <c r="X7" s="1248">
        <f t="shared" si="1"/>
        <v>160</v>
      </c>
      <c r="Y7" s="1047">
        <f t="shared" si="1"/>
        <v>8.5500000000000007</v>
      </c>
    </row>
    <row r="8" spans="1:25" ht="15.75" thickTop="1" x14ac:dyDescent="0.25">
      <c r="A8" s="2383" t="s">
        <v>470</v>
      </c>
      <c r="B8" s="335" t="s">
        <v>3</v>
      </c>
      <c r="C8" s="1341">
        <v>1725</v>
      </c>
      <c r="D8" s="1341">
        <v>2550</v>
      </c>
      <c r="E8" s="1341">
        <v>25</v>
      </c>
      <c r="F8" s="1341">
        <v>128</v>
      </c>
      <c r="G8" s="1342">
        <v>1000</v>
      </c>
      <c r="H8" s="1342">
        <v>940</v>
      </c>
      <c r="I8" s="1341">
        <v>115</v>
      </c>
      <c r="J8" s="1341">
        <v>256</v>
      </c>
      <c r="K8" s="1341">
        <v>100</v>
      </c>
      <c r="L8" s="1343">
        <v>121</v>
      </c>
      <c r="N8" s="2383" t="s">
        <v>470</v>
      </c>
      <c r="O8" s="335" t="s">
        <v>3</v>
      </c>
      <c r="P8" s="1371">
        <v>5</v>
      </c>
      <c r="Q8" s="1371">
        <v>20</v>
      </c>
      <c r="R8" s="1371">
        <v>30</v>
      </c>
      <c r="S8" s="1371">
        <v>200</v>
      </c>
      <c r="T8" s="1371">
        <v>300</v>
      </c>
      <c r="U8" s="1371">
        <v>15</v>
      </c>
      <c r="V8" s="1371">
        <v>110</v>
      </c>
      <c r="W8" s="1372">
        <v>0</v>
      </c>
      <c r="X8" s="1371">
        <v>145</v>
      </c>
      <c r="Y8" s="1373">
        <v>150</v>
      </c>
    </row>
    <row r="9" spans="1:25" x14ac:dyDescent="0.25">
      <c r="A9" s="2384"/>
      <c r="B9" s="125" t="s">
        <v>32</v>
      </c>
      <c r="C9" s="1344">
        <v>35</v>
      </c>
      <c r="D9" s="1344">
        <v>34</v>
      </c>
      <c r="E9" s="1344">
        <v>25</v>
      </c>
      <c r="F9" s="1344">
        <v>24.3</v>
      </c>
      <c r="G9" s="1345">
        <v>35</v>
      </c>
      <c r="H9" s="1345">
        <v>35</v>
      </c>
      <c r="I9" s="1344">
        <v>1</v>
      </c>
      <c r="J9" s="1344">
        <v>1</v>
      </c>
      <c r="K9" s="1344">
        <v>12</v>
      </c>
      <c r="L9" s="1346">
        <v>11.75</v>
      </c>
      <c r="N9" s="2384"/>
      <c r="O9" s="125" t="s">
        <v>32</v>
      </c>
      <c r="P9" s="1371">
        <v>20</v>
      </c>
      <c r="Q9" s="1371">
        <v>17</v>
      </c>
      <c r="R9" s="1371">
        <v>25</v>
      </c>
      <c r="S9" s="1371">
        <v>25</v>
      </c>
      <c r="T9" s="1371">
        <v>6.5</v>
      </c>
      <c r="U9" s="1371">
        <v>6.8</v>
      </c>
      <c r="V9" s="1371">
        <v>4</v>
      </c>
      <c r="W9" s="1372">
        <v>0</v>
      </c>
      <c r="X9" s="1371">
        <v>10</v>
      </c>
      <c r="Y9" s="1374">
        <v>10</v>
      </c>
    </row>
    <row r="10" spans="1:25" ht="15.75" thickBot="1" x14ac:dyDescent="0.3">
      <c r="A10" s="2385"/>
      <c r="B10" s="123" t="s">
        <v>2</v>
      </c>
      <c r="C10" s="1339">
        <f>C8*C9</f>
        <v>60375</v>
      </c>
      <c r="D10" s="1340">
        <f t="shared" ref="D10:L10" si="2">D8*D9</f>
        <v>86700</v>
      </c>
      <c r="E10" s="1339">
        <f t="shared" si="2"/>
        <v>625</v>
      </c>
      <c r="F10" s="1340">
        <f t="shared" si="2"/>
        <v>3110.4</v>
      </c>
      <c r="G10" s="1339">
        <f t="shared" si="2"/>
        <v>35000</v>
      </c>
      <c r="H10" s="1340">
        <f t="shared" si="2"/>
        <v>32900</v>
      </c>
      <c r="I10" s="1339">
        <f t="shared" si="2"/>
        <v>115</v>
      </c>
      <c r="J10" s="1340">
        <f t="shared" si="2"/>
        <v>256</v>
      </c>
      <c r="K10" s="1339">
        <f t="shared" si="2"/>
        <v>1200</v>
      </c>
      <c r="L10" s="1340">
        <f t="shared" si="2"/>
        <v>1421.75</v>
      </c>
      <c r="N10" s="2385"/>
      <c r="O10" s="123" t="s">
        <v>2</v>
      </c>
      <c r="P10" s="1049">
        <f>P8*P9</f>
        <v>100</v>
      </c>
      <c r="Q10" s="1047">
        <f t="shared" ref="Q10:Y10" si="3">Q8*Q9</f>
        <v>340</v>
      </c>
      <c r="R10" s="1248">
        <f t="shared" si="3"/>
        <v>750</v>
      </c>
      <c r="S10" s="1047">
        <f t="shared" si="3"/>
        <v>5000</v>
      </c>
      <c r="T10" s="1248">
        <f t="shared" si="3"/>
        <v>1950</v>
      </c>
      <c r="U10" s="1047">
        <f t="shared" si="3"/>
        <v>102</v>
      </c>
      <c r="V10" s="1248">
        <f t="shared" si="3"/>
        <v>440</v>
      </c>
      <c r="W10" s="1047">
        <f t="shared" si="3"/>
        <v>0</v>
      </c>
      <c r="X10" s="1248">
        <f t="shared" si="3"/>
        <v>1450</v>
      </c>
      <c r="Y10" s="1047">
        <f t="shared" si="3"/>
        <v>1500</v>
      </c>
    </row>
    <row r="11" spans="1:25" ht="15.75" thickTop="1" x14ac:dyDescent="0.25">
      <c r="A11" s="2383" t="s">
        <v>33</v>
      </c>
      <c r="B11" s="335" t="s">
        <v>3</v>
      </c>
      <c r="C11" s="1347">
        <v>1420</v>
      </c>
      <c r="D11" s="1334">
        <v>900</v>
      </c>
      <c r="E11" s="1348">
        <v>610</v>
      </c>
      <c r="F11" s="1332">
        <v>451</v>
      </c>
      <c r="G11" s="1347">
        <v>150</v>
      </c>
      <c r="H11" s="1246">
        <v>95</v>
      </c>
      <c r="I11" s="1348">
        <v>98</v>
      </c>
      <c r="J11" s="1332">
        <v>140</v>
      </c>
      <c r="K11" s="1348">
        <v>180</v>
      </c>
      <c r="L11" s="1332">
        <v>410.98</v>
      </c>
      <c r="N11" s="2383" t="s">
        <v>33</v>
      </c>
      <c r="O11" s="335" t="s">
        <v>3</v>
      </c>
      <c r="P11" s="1367">
        <v>240</v>
      </c>
      <c r="Q11" s="1367">
        <v>282</v>
      </c>
      <c r="R11" s="1375">
        <v>445</v>
      </c>
      <c r="S11" s="1259">
        <v>375</v>
      </c>
      <c r="T11" s="1375">
        <v>200</v>
      </c>
      <c r="U11" s="1259">
        <v>206</v>
      </c>
      <c r="V11" s="1375">
        <v>3</v>
      </c>
      <c r="W11" s="1208">
        <v>0</v>
      </c>
      <c r="X11" s="1375">
        <v>0</v>
      </c>
      <c r="Y11" s="1259">
        <v>0</v>
      </c>
    </row>
    <row r="12" spans="1:25" x14ac:dyDescent="0.25">
      <c r="A12" s="2384"/>
      <c r="B12" s="125" t="s">
        <v>32</v>
      </c>
      <c r="C12" s="1349">
        <v>35</v>
      </c>
      <c r="D12" s="1350">
        <v>35</v>
      </c>
      <c r="E12" s="1351">
        <v>25</v>
      </c>
      <c r="F12" s="1352">
        <v>25</v>
      </c>
      <c r="G12" s="1349">
        <v>35</v>
      </c>
      <c r="H12" s="1247">
        <v>35</v>
      </c>
      <c r="I12" s="1351">
        <v>1</v>
      </c>
      <c r="J12" s="1352">
        <v>1</v>
      </c>
      <c r="K12" s="1351">
        <v>16</v>
      </c>
      <c r="L12" s="1352">
        <v>16</v>
      </c>
      <c r="N12" s="2384"/>
      <c r="O12" s="125" t="s">
        <v>32</v>
      </c>
      <c r="P12" s="1368">
        <v>20</v>
      </c>
      <c r="Q12" s="1368">
        <v>20</v>
      </c>
      <c r="R12" s="1376">
        <v>25</v>
      </c>
      <c r="S12" s="1369">
        <v>25</v>
      </c>
      <c r="T12" s="1265">
        <v>6</v>
      </c>
      <c r="U12" s="1369">
        <v>6</v>
      </c>
      <c r="V12" s="1376">
        <v>4</v>
      </c>
      <c r="W12" s="1377">
        <v>0</v>
      </c>
      <c r="X12" s="1376">
        <v>0</v>
      </c>
      <c r="Y12" s="1369">
        <v>0</v>
      </c>
    </row>
    <row r="13" spans="1:25" ht="15.75" thickBot="1" x14ac:dyDescent="0.3">
      <c r="A13" s="2385"/>
      <c r="B13" s="123" t="s">
        <v>2</v>
      </c>
      <c r="C13" s="1339">
        <f>C11*C12</f>
        <v>49700</v>
      </c>
      <c r="D13" s="1340">
        <f t="shared" ref="D13:L13" si="4">D11*D12</f>
        <v>31500</v>
      </c>
      <c r="E13" s="1339">
        <f t="shared" si="4"/>
        <v>15250</v>
      </c>
      <c r="F13" s="1340">
        <f t="shared" si="4"/>
        <v>11275</v>
      </c>
      <c r="G13" s="1339">
        <f t="shared" si="4"/>
        <v>5250</v>
      </c>
      <c r="H13" s="1340">
        <f t="shared" si="4"/>
        <v>3325</v>
      </c>
      <c r="I13" s="1339">
        <f t="shared" si="4"/>
        <v>98</v>
      </c>
      <c r="J13" s="1340">
        <f t="shared" si="4"/>
        <v>140</v>
      </c>
      <c r="K13" s="1339">
        <f t="shared" si="4"/>
        <v>2880</v>
      </c>
      <c r="L13" s="1340">
        <f t="shared" si="4"/>
        <v>6575.68</v>
      </c>
      <c r="N13" s="2385"/>
      <c r="O13" s="123" t="s">
        <v>2</v>
      </c>
      <c r="P13" s="1049">
        <f>P11*P12</f>
        <v>4800</v>
      </c>
      <c r="Q13" s="1047">
        <f t="shared" ref="Q13:Y13" si="5">Q11*Q12</f>
        <v>5640</v>
      </c>
      <c r="R13" s="1248">
        <f t="shared" si="5"/>
        <v>11125</v>
      </c>
      <c r="S13" s="1047">
        <f t="shared" si="5"/>
        <v>9375</v>
      </c>
      <c r="T13" s="1248">
        <f t="shared" si="5"/>
        <v>1200</v>
      </c>
      <c r="U13" s="1047">
        <f t="shared" si="5"/>
        <v>1236</v>
      </c>
      <c r="V13" s="1248">
        <f t="shared" si="5"/>
        <v>12</v>
      </c>
      <c r="W13" s="1047">
        <f t="shared" si="5"/>
        <v>0</v>
      </c>
      <c r="X13" s="1248">
        <f t="shared" si="5"/>
        <v>0</v>
      </c>
      <c r="Y13" s="1047">
        <f t="shared" si="5"/>
        <v>0</v>
      </c>
    </row>
    <row r="14" spans="1:25" ht="15.75" thickTop="1" x14ac:dyDescent="0.25">
      <c r="A14" s="2383" t="s">
        <v>34</v>
      </c>
      <c r="B14" s="335" t="s">
        <v>3</v>
      </c>
      <c r="C14" s="1348">
        <v>700</v>
      </c>
      <c r="D14" s="1332">
        <v>725</v>
      </c>
      <c r="E14" s="1347">
        <v>90</v>
      </c>
      <c r="F14" s="1334">
        <v>70</v>
      </c>
      <c r="G14" s="1348">
        <v>150</v>
      </c>
      <c r="H14" s="1217">
        <v>66</v>
      </c>
      <c r="I14" s="1347">
        <v>50</v>
      </c>
      <c r="J14" s="1334">
        <v>46.5</v>
      </c>
      <c r="K14" s="1348">
        <v>100</v>
      </c>
      <c r="L14" s="1332">
        <v>100</v>
      </c>
      <c r="N14" s="2383" t="s">
        <v>34</v>
      </c>
      <c r="O14" s="335" t="s">
        <v>3</v>
      </c>
      <c r="P14" s="1367">
        <v>40</v>
      </c>
      <c r="Q14" s="1367">
        <v>12.5</v>
      </c>
      <c r="R14" s="1375">
        <v>10</v>
      </c>
      <c r="S14" s="1259">
        <v>92</v>
      </c>
      <c r="T14" s="1375">
        <v>125</v>
      </c>
      <c r="U14" s="1259">
        <v>60</v>
      </c>
      <c r="V14" s="1375">
        <v>0</v>
      </c>
      <c r="W14" s="1208"/>
      <c r="X14" s="1375">
        <v>1</v>
      </c>
      <c r="Y14" s="1259">
        <v>0.8</v>
      </c>
    </row>
    <row r="15" spans="1:25" x14ac:dyDescent="0.25">
      <c r="A15" s="2384"/>
      <c r="B15" s="125" t="s">
        <v>32</v>
      </c>
      <c r="C15" s="1351">
        <v>35</v>
      </c>
      <c r="D15" s="1352">
        <v>33.799999999999997</v>
      </c>
      <c r="E15" s="1349">
        <v>20</v>
      </c>
      <c r="F15" s="1350">
        <v>18.899999999999999</v>
      </c>
      <c r="G15" s="1351">
        <v>35</v>
      </c>
      <c r="H15" s="1218">
        <v>38</v>
      </c>
      <c r="I15" s="1349">
        <v>1</v>
      </c>
      <c r="J15" s="1350">
        <v>1</v>
      </c>
      <c r="K15" s="1351">
        <v>16</v>
      </c>
      <c r="L15" s="1352">
        <v>15</v>
      </c>
      <c r="N15" s="2384"/>
      <c r="O15" s="125" t="s">
        <v>32</v>
      </c>
      <c r="P15" s="1368">
        <v>17</v>
      </c>
      <c r="Q15" s="1368">
        <v>15.35</v>
      </c>
      <c r="R15" s="1376">
        <v>25</v>
      </c>
      <c r="S15" s="1369">
        <v>16</v>
      </c>
      <c r="T15" s="1265">
        <v>5</v>
      </c>
      <c r="U15" s="1369">
        <v>4</v>
      </c>
      <c r="V15" s="1376">
        <v>0</v>
      </c>
      <c r="W15" s="1377"/>
      <c r="X15" s="1376">
        <v>1</v>
      </c>
      <c r="Y15" s="1369">
        <v>0.5</v>
      </c>
    </row>
    <row r="16" spans="1:25" ht="15.75" thickBot="1" x14ac:dyDescent="0.3">
      <c r="A16" s="2385"/>
      <c r="B16" s="123" t="s">
        <v>2</v>
      </c>
      <c r="C16" s="1339">
        <f>C14*C15</f>
        <v>24500</v>
      </c>
      <c r="D16" s="1340">
        <f t="shared" ref="D16:L16" si="6">D14*D15</f>
        <v>24504.999999999996</v>
      </c>
      <c r="E16" s="1339">
        <f t="shared" si="6"/>
        <v>1800</v>
      </c>
      <c r="F16" s="1340">
        <f t="shared" si="6"/>
        <v>1323</v>
      </c>
      <c r="G16" s="1339">
        <f t="shared" si="6"/>
        <v>5250</v>
      </c>
      <c r="H16" s="1340">
        <f t="shared" si="6"/>
        <v>2508</v>
      </c>
      <c r="I16" s="1339">
        <f t="shared" si="6"/>
        <v>50</v>
      </c>
      <c r="J16" s="1340">
        <f t="shared" si="6"/>
        <v>46.5</v>
      </c>
      <c r="K16" s="1339">
        <f t="shared" si="6"/>
        <v>1600</v>
      </c>
      <c r="L16" s="1340">
        <f t="shared" si="6"/>
        <v>1500</v>
      </c>
      <c r="N16" s="2385"/>
      <c r="O16" s="123" t="s">
        <v>2</v>
      </c>
      <c r="P16" s="1049">
        <f>P14*P15</f>
        <v>680</v>
      </c>
      <c r="Q16" s="2265">
        <f t="shared" ref="Q16:Y16" si="7">Q14*Q15</f>
        <v>191.875</v>
      </c>
      <c r="R16" s="1248">
        <f t="shared" si="7"/>
        <v>250</v>
      </c>
      <c r="S16" s="1047">
        <f t="shared" si="7"/>
        <v>1472</v>
      </c>
      <c r="T16" s="1248">
        <f t="shared" si="7"/>
        <v>625</v>
      </c>
      <c r="U16" s="1047">
        <f t="shared" si="7"/>
        <v>240</v>
      </c>
      <c r="V16" s="1248">
        <f t="shared" si="7"/>
        <v>0</v>
      </c>
      <c r="W16" s="1047">
        <f t="shared" si="7"/>
        <v>0</v>
      </c>
      <c r="X16" s="1248">
        <f t="shared" si="7"/>
        <v>1</v>
      </c>
      <c r="Y16" s="1047">
        <f t="shared" si="7"/>
        <v>0.4</v>
      </c>
    </row>
    <row r="17" spans="1:25" ht="15.75" thickTop="1" x14ac:dyDescent="0.25">
      <c r="A17" s="2383" t="s">
        <v>35</v>
      </c>
      <c r="B17" s="335" t="s">
        <v>3</v>
      </c>
      <c r="C17" s="1353">
        <v>1500</v>
      </c>
      <c r="D17" s="1354">
        <v>1442.66</v>
      </c>
      <c r="E17" s="1355">
        <v>53</v>
      </c>
      <c r="F17" s="1356">
        <v>67</v>
      </c>
      <c r="G17" s="1353">
        <v>50</v>
      </c>
      <c r="H17" s="1187">
        <v>14.25</v>
      </c>
      <c r="I17" s="1355">
        <v>50</v>
      </c>
      <c r="J17" s="1356">
        <v>7.85</v>
      </c>
      <c r="K17" s="1355">
        <v>90</v>
      </c>
      <c r="L17" s="1356">
        <v>133.1</v>
      </c>
      <c r="N17" s="2383" t="s">
        <v>35</v>
      </c>
      <c r="O17" s="335" t="s">
        <v>3</v>
      </c>
      <c r="P17" s="1378">
        <v>115</v>
      </c>
      <c r="Q17" s="1378">
        <v>21</v>
      </c>
      <c r="R17" s="1379">
        <v>95</v>
      </c>
      <c r="S17" s="1380">
        <v>37.700000000000003</v>
      </c>
      <c r="T17" s="1379">
        <v>60</v>
      </c>
      <c r="U17" s="1380">
        <v>40.299999999999997</v>
      </c>
      <c r="V17" s="1379">
        <v>5</v>
      </c>
      <c r="W17" s="1381">
        <v>14.25</v>
      </c>
      <c r="X17" s="1379"/>
      <c r="Y17" s="1380">
        <v>156.86000000000001</v>
      </c>
    </row>
    <row r="18" spans="1:25" x14ac:dyDescent="0.25">
      <c r="A18" s="2384"/>
      <c r="B18" s="125" t="s">
        <v>32</v>
      </c>
      <c r="C18" s="1357">
        <v>33</v>
      </c>
      <c r="D18" s="1358">
        <v>33</v>
      </c>
      <c r="E18" s="1359">
        <v>25</v>
      </c>
      <c r="F18" s="1360">
        <v>25</v>
      </c>
      <c r="G18" s="1357">
        <v>35</v>
      </c>
      <c r="H18" s="1114">
        <v>35</v>
      </c>
      <c r="I18" s="1359">
        <v>1</v>
      </c>
      <c r="J18" s="1360">
        <v>1</v>
      </c>
      <c r="K18" s="1359">
        <v>13</v>
      </c>
      <c r="L18" s="1360">
        <v>13</v>
      </c>
      <c r="N18" s="2384"/>
      <c r="O18" s="125" t="s">
        <v>32</v>
      </c>
      <c r="P18" s="1382">
        <v>16</v>
      </c>
      <c r="Q18" s="1382">
        <v>16</v>
      </c>
      <c r="R18" s="1383">
        <v>25</v>
      </c>
      <c r="S18" s="1384">
        <v>30</v>
      </c>
      <c r="T18" s="1189">
        <v>5</v>
      </c>
      <c r="U18" s="1384">
        <v>8</v>
      </c>
      <c r="V18" s="1383">
        <v>4</v>
      </c>
      <c r="W18" s="1385">
        <v>0.8</v>
      </c>
      <c r="X18" s="1189"/>
      <c r="Y18" s="1384">
        <v>33</v>
      </c>
    </row>
    <row r="19" spans="1:25" ht="15.75" thickBot="1" x14ac:dyDescent="0.3">
      <c r="A19" s="2385"/>
      <c r="B19" s="123" t="s">
        <v>2</v>
      </c>
      <c r="C19" s="1339">
        <f>C17*C18</f>
        <v>49500</v>
      </c>
      <c r="D19" s="1340">
        <f t="shared" ref="D19:K19" si="8">D17*D18</f>
        <v>47607.780000000006</v>
      </c>
      <c r="E19" s="1339">
        <f t="shared" si="8"/>
        <v>1325</v>
      </c>
      <c r="F19" s="1340">
        <f t="shared" si="8"/>
        <v>1675</v>
      </c>
      <c r="G19" s="1339">
        <f t="shared" si="8"/>
        <v>1750</v>
      </c>
      <c r="H19" s="1340">
        <f t="shared" si="8"/>
        <v>498.75</v>
      </c>
      <c r="I19" s="1339">
        <f t="shared" si="8"/>
        <v>50</v>
      </c>
      <c r="J19" s="1340">
        <f t="shared" si="8"/>
        <v>7.85</v>
      </c>
      <c r="K19" s="1339">
        <f t="shared" si="8"/>
        <v>1170</v>
      </c>
      <c r="L19" s="1340">
        <f>L17*L18</f>
        <v>1730.3</v>
      </c>
      <c r="N19" s="2385"/>
      <c r="O19" s="123" t="s">
        <v>2</v>
      </c>
      <c r="P19" s="1049">
        <f>P17*P18</f>
        <v>1840</v>
      </c>
      <c r="Q19" s="2265">
        <f t="shared" ref="Q19:Y19" si="9">Q17*Q18</f>
        <v>336</v>
      </c>
      <c r="R19" s="1248">
        <f t="shared" si="9"/>
        <v>2375</v>
      </c>
      <c r="S19" s="1047">
        <f t="shared" si="9"/>
        <v>1131</v>
      </c>
      <c r="T19" s="1248">
        <f t="shared" si="9"/>
        <v>300</v>
      </c>
      <c r="U19" s="1047">
        <f t="shared" si="9"/>
        <v>322.39999999999998</v>
      </c>
      <c r="V19" s="1248">
        <f t="shared" si="9"/>
        <v>20</v>
      </c>
      <c r="W19" s="1047">
        <f t="shared" si="9"/>
        <v>11.4</v>
      </c>
      <c r="X19" s="1248">
        <f t="shared" si="9"/>
        <v>0</v>
      </c>
      <c r="Y19" s="1047">
        <f t="shared" si="9"/>
        <v>5176.38</v>
      </c>
    </row>
    <row r="20" spans="1:25" ht="15.75" thickTop="1" x14ac:dyDescent="0.25">
      <c r="A20" s="2383" t="s">
        <v>36</v>
      </c>
      <c r="B20" s="335" t="s">
        <v>3</v>
      </c>
      <c r="C20" s="1347">
        <v>875</v>
      </c>
      <c r="D20" s="1334">
        <v>625.1</v>
      </c>
      <c r="E20" s="1348">
        <v>152</v>
      </c>
      <c r="F20" s="1332">
        <v>65.099999999999994</v>
      </c>
      <c r="G20" s="1347">
        <v>130</v>
      </c>
      <c r="H20" s="1246">
        <v>75.349999999999994</v>
      </c>
      <c r="I20" s="1348">
        <v>89</v>
      </c>
      <c r="J20" s="1332">
        <v>45.8</v>
      </c>
      <c r="K20" s="1348">
        <v>110</v>
      </c>
      <c r="L20" s="1332">
        <v>41</v>
      </c>
      <c r="N20" s="2383" t="s">
        <v>36</v>
      </c>
      <c r="O20" s="335" t="s">
        <v>3</v>
      </c>
      <c r="P20" s="1367">
        <v>52</v>
      </c>
      <c r="Q20" s="1367">
        <v>50</v>
      </c>
      <c r="R20" s="1375">
        <v>80</v>
      </c>
      <c r="S20" s="1259">
        <v>12.55</v>
      </c>
      <c r="T20" s="1375">
        <v>90</v>
      </c>
      <c r="U20" s="1259">
        <v>25</v>
      </c>
      <c r="V20" s="1375">
        <v>3</v>
      </c>
      <c r="W20" s="1208">
        <v>5</v>
      </c>
      <c r="X20" s="1386">
        <v>35.4</v>
      </c>
      <c r="Y20" s="1259">
        <v>22.7</v>
      </c>
    </row>
    <row r="21" spans="1:25" x14ac:dyDescent="0.25">
      <c r="A21" s="2384"/>
      <c r="B21" s="125" t="s">
        <v>32</v>
      </c>
      <c r="C21" s="1349">
        <v>30</v>
      </c>
      <c r="D21" s="1350">
        <v>30</v>
      </c>
      <c r="E21" s="1351">
        <v>20</v>
      </c>
      <c r="F21" s="1352">
        <v>20</v>
      </c>
      <c r="G21" s="1349">
        <v>35</v>
      </c>
      <c r="H21" s="1247">
        <v>35</v>
      </c>
      <c r="I21" s="1351">
        <v>1</v>
      </c>
      <c r="J21" s="1352">
        <v>1</v>
      </c>
      <c r="K21" s="1351">
        <v>10</v>
      </c>
      <c r="L21" s="1352">
        <v>15</v>
      </c>
      <c r="N21" s="2384"/>
      <c r="O21" s="125" t="s">
        <v>32</v>
      </c>
      <c r="P21" s="1368">
        <v>15</v>
      </c>
      <c r="Q21" s="1368">
        <v>15</v>
      </c>
      <c r="R21" s="1376">
        <v>25</v>
      </c>
      <c r="S21" s="1369">
        <v>25</v>
      </c>
      <c r="T21" s="1265">
        <v>8</v>
      </c>
      <c r="U21" s="1369">
        <v>8</v>
      </c>
      <c r="V21" s="1376">
        <v>4</v>
      </c>
      <c r="W21" s="1377">
        <v>3</v>
      </c>
      <c r="X21" s="1387">
        <v>0</v>
      </c>
      <c r="Y21" s="1369">
        <v>0</v>
      </c>
    </row>
    <row r="22" spans="1:25" ht="15.75" thickBot="1" x14ac:dyDescent="0.3">
      <c r="A22" s="2385"/>
      <c r="B22" s="123" t="s">
        <v>2</v>
      </c>
      <c r="C22" s="1339">
        <f>C20*C21</f>
        <v>26250</v>
      </c>
      <c r="D22" s="1340">
        <f t="shared" ref="D22:L22" si="10">D20*D21</f>
        <v>18753</v>
      </c>
      <c r="E22" s="1339">
        <f t="shared" si="10"/>
        <v>3040</v>
      </c>
      <c r="F22" s="1340">
        <f t="shared" si="10"/>
        <v>1302</v>
      </c>
      <c r="G22" s="1339">
        <f t="shared" si="10"/>
        <v>4550</v>
      </c>
      <c r="H22" s="1340">
        <f t="shared" si="10"/>
        <v>2637.25</v>
      </c>
      <c r="I22" s="1339">
        <f t="shared" si="10"/>
        <v>89</v>
      </c>
      <c r="J22" s="1340">
        <f t="shared" si="10"/>
        <v>45.8</v>
      </c>
      <c r="K22" s="1339">
        <f t="shared" si="10"/>
        <v>1100</v>
      </c>
      <c r="L22" s="1340">
        <f t="shared" si="10"/>
        <v>615</v>
      </c>
      <c r="M22" t="s">
        <v>553</v>
      </c>
      <c r="N22" s="2385"/>
      <c r="O22" s="123" t="s">
        <v>2</v>
      </c>
      <c r="P22" s="1049">
        <f>P20*P21</f>
        <v>780</v>
      </c>
      <c r="Q22" s="2265">
        <f t="shared" ref="Q22:Y22" si="11">Q20*Q21</f>
        <v>750</v>
      </c>
      <c r="R22" s="1248">
        <f t="shared" si="11"/>
        <v>2000</v>
      </c>
      <c r="S22" s="1047">
        <f t="shared" si="11"/>
        <v>313.75</v>
      </c>
      <c r="T22" s="1248">
        <f t="shared" si="11"/>
        <v>720</v>
      </c>
      <c r="U22" s="1047">
        <f t="shared" si="11"/>
        <v>200</v>
      </c>
      <c r="V22" s="1248">
        <f t="shared" si="11"/>
        <v>12</v>
      </c>
      <c r="W22" s="1047">
        <f t="shared" si="11"/>
        <v>15</v>
      </c>
      <c r="X22" s="1248">
        <f t="shared" si="11"/>
        <v>0</v>
      </c>
      <c r="Y22" s="1047">
        <f t="shared" si="11"/>
        <v>0</v>
      </c>
    </row>
    <row r="23" spans="1:25" ht="15.75" thickTop="1" x14ac:dyDescent="0.25">
      <c r="A23" s="2383" t="s">
        <v>37</v>
      </c>
      <c r="B23" s="335" t="s">
        <v>3</v>
      </c>
      <c r="C23" s="1353">
        <v>850</v>
      </c>
      <c r="D23" s="1354">
        <v>1055</v>
      </c>
      <c r="E23" s="1355">
        <v>60</v>
      </c>
      <c r="F23" s="1356">
        <v>88</v>
      </c>
      <c r="G23" s="1353">
        <v>300</v>
      </c>
      <c r="H23" s="1187">
        <v>9</v>
      </c>
      <c r="I23" s="1355">
        <v>35</v>
      </c>
      <c r="J23" s="1356">
        <v>32</v>
      </c>
      <c r="K23" s="1353">
        <v>80</v>
      </c>
      <c r="L23" s="1356">
        <v>79</v>
      </c>
      <c r="N23" s="2383" t="s">
        <v>37</v>
      </c>
      <c r="O23" s="335" t="s">
        <v>3</v>
      </c>
      <c r="P23" s="1378">
        <v>20</v>
      </c>
      <c r="Q23" s="1378">
        <v>55</v>
      </c>
      <c r="R23" s="1379">
        <v>25</v>
      </c>
      <c r="S23" s="1380">
        <v>34</v>
      </c>
      <c r="T23" s="1379">
        <v>250</v>
      </c>
      <c r="U23" s="1380">
        <v>12</v>
      </c>
      <c r="V23" s="1379">
        <v>2</v>
      </c>
      <c r="W23" s="1381">
        <v>0</v>
      </c>
      <c r="X23" s="1379">
        <v>0</v>
      </c>
      <c r="Y23" s="1380">
        <v>380</v>
      </c>
    </row>
    <row r="24" spans="1:25" x14ac:dyDescent="0.25">
      <c r="A24" s="2384"/>
      <c r="B24" s="125" t="s">
        <v>32</v>
      </c>
      <c r="C24" s="1361">
        <v>30</v>
      </c>
      <c r="D24" s="1362">
        <v>30</v>
      </c>
      <c r="E24" s="1363">
        <v>20</v>
      </c>
      <c r="F24" s="1364">
        <v>20</v>
      </c>
      <c r="G24" s="1361">
        <v>35</v>
      </c>
      <c r="H24" s="1188">
        <v>35</v>
      </c>
      <c r="I24" s="1363">
        <v>1</v>
      </c>
      <c r="J24" s="1364">
        <v>1</v>
      </c>
      <c r="K24" s="1361">
        <v>15</v>
      </c>
      <c r="L24" s="1364">
        <v>15</v>
      </c>
      <c r="N24" s="2384"/>
      <c r="O24" s="125" t="s">
        <v>32</v>
      </c>
      <c r="P24" s="1382">
        <v>20</v>
      </c>
      <c r="Q24" s="1382">
        <v>20</v>
      </c>
      <c r="R24" s="1383">
        <v>25</v>
      </c>
      <c r="S24" s="1384">
        <v>25</v>
      </c>
      <c r="T24" s="1189">
        <v>8</v>
      </c>
      <c r="U24" s="1384">
        <v>8</v>
      </c>
      <c r="V24" s="1383">
        <v>3</v>
      </c>
      <c r="W24" s="1385">
        <v>3</v>
      </c>
      <c r="X24" s="1383"/>
      <c r="Y24" s="1384">
        <v>1</v>
      </c>
    </row>
    <row r="25" spans="1:25" ht="15.75" thickBot="1" x14ac:dyDescent="0.3">
      <c r="A25" s="2385"/>
      <c r="B25" s="123" t="s">
        <v>2</v>
      </c>
      <c r="C25" s="1339">
        <f>C23*C24</f>
        <v>25500</v>
      </c>
      <c r="D25" s="1340">
        <f t="shared" ref="D25:L25" si="12">D23*D24</f>
        <v>31650</v>
      </c>
      <c r="E25" s="1339">
        <f t="shared" si="12"/>
        <v>1200</v>
      </c>
      <c r="F25" s="1340">
        <f t="shared" si="12"/>
        <v>1760</v>
      </c>
      <c r="G25" s="1339">
        <f t="shared" si="12"/>
        <v>10500</v>
      </c>
      <c r="H25" s="1340">
        <f t="shared" si="12"/>
        <v>315</v>
      </c>
      <c r="I25" s="1339">
        <f t="shared" si="12"/>
        <v>35</v>
      </c>
      <c r="J25" s="1340">
        <f t="shared" si="12"/>
        <v>32</v>
      </c>
      <c r="K25" s="1339">
        <f t="shared" si="12"/>
        <v>1200</v>
      </c>
      <c r="L25" s="1340">
        <f t="shared" si="12"/>
        <v>1185</v>
      </c>
      <c r="N25" s="2385"/>
      <c r="O25" s="123" t="s">
        <v>2</v>
      </c>
      <c r="P25" s="1049">
        <f>P23*P24</f>
        <v>400</v>
      </c>
      <c r="Q25" s="2265">
        <f t="shared" ref="Q25:Y25" si="13">Q23*Q24</f>
        <v>1100</v>
      </c>
      <c r="R25" s="1248">
        <f t="shared" si="13"/>
        <v>625</v>
      </c>
      <c r="S25" s="1047">
        <f t="shared" si="13"/>
        <v>850</v>
      </c>
      <c r="T25" s="1248">
        <f t="shared" si="13"/>
        <v>2000</v>
      </c>
      <c r="U25" s="1047">
        <f t="shared" si="13"/>
        <v>96</v>
      </c>
      <c r="V25" s="1248">
        <f t="shared" si="13"/>
        <v>6</v>
      </c>
      <c r="W25" s="1047">
        <f t="shared" si="13"/>
        <v>0</v>
      </c>
      <c r="X25" s="1248">
        <f t="shared" si="13"/>
        <v>0</v>
      </c>
      <c r="Y25" s="1047">
        <f t="shared" si="13"/>
        <v>380</v>
      </c>
    </row>
    <row r="26" spans="1:25" ht="15.75" thickTop="1" x14ac:dyDescent="0.25">
      <c r="A26" s="2366" t="s">
        <v>38</v>
      </c>
      <c r="B26" s="112" t="s">
        <v>3</v>
      </c>
      <c r="C26" s="2243">
        <f>C5+C8+C11+C14+C17+C20+C23</f>
        <v>8210</v>
      </c>
      <c r="D26" s="2244">
        <f t="shared" ref="D26:L26" si="14">D5+D8+D11+D14+D17+D20+D23</f>
        <v>8242.76</v>
      </c>
      <c r="E26" s="2243">
        <f t="shared" si="14"/>
        <v>1120</v>
      </c>
      <c r="F26" s="2244">
        <f t="shared" si="14"/>
        <v>959.1</v>
      </c>
      <c r="G26" s="2243">
        <f t="shared" si="14"/>
        <v>1880</v>
      </c>
      <c r="H26" s="2244">
        <f t="shared" si="14"/>
        <v>1213.05</v>
      </c>
      <c r="I26" s="2243">
        <f t="shared" si="14"/>
        <v>567</v>
      </c>
      <c r="J26" s="2244">
        <f t="shared" si="14"/>
        <v>545.65</v>
      </c>
      <c r="K26" s="2243">
        <f t="shared" si="14"/>
        <v>719</v>
      </c>
      <c r="L26" s="2244">
        <f t="shared" si="14"/>
        <v>945.08</v>
      </c>
      <c r="N26" s="2366" t="s">
        <v>38</v>
      </c>
      <c r="O26" s="112" t="s">
        <v>3</v>
      </c>
      <c r="P26" s="2245">
        <f>P5+P8+P11+P14+P17+P20+P23</f>
        <v>522</v>
      </c>
      <c r="Q26" s="2246">
        <f t="shared" ref="Q26:Y26" si="15">Q5+Q8+Q11+Q14+Q17+Q20+Q23</f>
        <v>466.5</v>
      </c>
      <c r="R26" s="2247">
        <f t="shared" si="15"/>
        <v>713</v>
      </c>
      <c r="S26" s="2246">
        <f t="shared" si="15"/>
        <v>776.75</v>
      </c>
      <c r="T26" s="2247">
        <f t="shared" si="15"/>
        <v>1185</v>
      </c>
      <c r="U26" s="2246">
        <f t="shared" si="15"/>
        <v>373.90000000000003</v>
      </c>
      <c r="V26" s="2247">
        <f t="shared" si="15"/>
        <v>123</v>
      </c>
      <c r="W26" s="2246">
        <f t="shared" si="15"/>
        <v>19.25</v>
      </c>
      <c r="X26" s="2247">
        <f t="shared" si="15"/>
        <v>261.39999999999998</v>
      </c>
      <c r="Y26" s="2246">
        <f t="shared" si="15"/>
        <v>715.11</v>
      </c>
    </row>
    <row r="27" spans="1:25" x14ac:dyDescent="0.25">
      <c r="A27" s="2367"/>
      <c r="B27" s="333" t="s">
        <v>32</v>
      </c>
      <c r="C27" s="2238">
        <f>C28/C26</f>
        <v>33.584043848964676</v>
      </c>
      <c r="D27" s="2240">
        <f t="shared" ref="D27:L27" si="16">D28/D26</f>
        <v>33.215910690108657</v>
      </c>
      <c r="E27" s="2238">
        <f t="shared" si="16"/>
        <v>23.651785714285715</v>
      </c>
      <c r="F27" s="2240">
        <f t="shared" si="16"/>
        <v>23.663225940986344</v>
      </c>
      <c r="G27" s="2238">
        <f t="shared" si="16"/>
        <v>35</v>
      </c>
      <c r="H27" s="2240">
        <f t="shared" si="16"/>
        <v>35.163224928898231</v>
      </c>
      <c r="I27" s="2238">
        <f t="shared" si="16"/>
        <v>1</v>
      </c>
      <c r="J27" s="2240">
        <f t="shared" si="16"/>
        <v>1</v>
      </c>
      <c r="K27" s="2238">
        <f t="shared" si="16"/>
        <v>13.710709318497914</v>
      </c>
      <c r="L27" s="2240">
        <f t="shared" si="16"/>
        <v>14.546630973039319</v>
      </c>
      <c r="N27" s="2367"/>
      <c r="O27" s="333" t="s">
        <v>32</v>
      </c>
      <c r="P27" s="2248">
        <f>P28/P26</f>
        <v>17.911877394636015</v>
      </c>
      <c r="Q27" s="2249">
        <f t="shared" ref="Q27:Y27" si="17">Q28/Q26</f>
        <v>18.7521436227224</v>
      </c>
      <c r="R27" s="2250">
        <f t="shared" si="17"/>
        <v>25</v>
      </c>
      <c r="S27" s="2249">
        <f t="shared" si="17"/>
        <v>24.34084325716125</v>
      </c>
      <c r="T27" s="2250">
        <f t="shared" si="17"/>
        <v>6.814345991561181</v>
      </c>
      <c r="U27" s="2249">
        <f t="shared" si="17"/>
        <v>6.2080770259427647</v>
      </c>
      <c r="V27" s="2250">
        <f t="shared" si="17"/>
        <v>3.9837398373983741</v>
      </c>
      <c r="W27" s="2249">
        <f t="shared" si="17"/>
        <v>1.3714285714285714</v>
      </c>
      <c r="X27" s="2250">
        <f t="shared" si="17"/>
        <v>6.1629686304514157</v>
      </c>
      <c r="Y27" s="2249">
        <f t="shared" si="17"/>
        <v>9.8800604102865286</v>
      </c>
    </row>
    <row r="28" spans="1:25" ht="15.75" thickBot="1" x14ac:dyDescent="0.3">
      <c r="A28" s="2368"/>
      <c r="B28" s="124" t="s">
        <v>2</v>
      </c>
      <c r="C28" s="1365">
        <f>C7+C10+C13+C16+C19+C22+C25</f>
        <v>275725</v>
      </c>
      <c r="D28" s="2242">
        <f t="shared" ref="D28:L28" si="18">D7+D10+D13+D16+D19+D22+D25</f>
        <v>273790.78000000003</v>
      </c>
      <c r="E28" s="1365">
        <f t="shared" si="18"/>
        <v>26490</v>
      </c>
      <c r="F28" s="1366">
        <f t="shared" si="18"/>
        <v>22695.4</v>
      </c>
      <c r="G28" s="1365">
        <f t="shared" si="18"/>
        <v>65800</v>
      </c>
      <c r="H28" s="1366">
        <f t="shared" si="18"/>
        <v>42654.75</v>
      </c>
      <c r="I28" s="1365">
        <f t="shared" si="18"/>
        <v>567</v>
      </c>
      <c r="J28" s="1366">
        <f t="shared" si="18"/>
        <v>545.65</v>
      </c>
      <c r="K28" s="1365">
        <f t="shared" si="18"/>
        <v>9858</v>
      </c>
      <c r="L28" s="1366">
        <f t="shared" si="18"/>
        <v>13747.73</v>
      </c>
      <c r="N28" s="2368"/>
      <c r="O28" s="124" t="s">
        <v>2</v>
      </c>
      <c r="P28" s="1388">
        <f>P7+P10+P13+P16+P19+P22+P25</f>
        <v>9350</v>
      </c>
      <c r="Q28" s="1389">
        <f t="shared" ref="Q28:Y28" si="19">Q7+Q10+Q13+Q16+Q19+Q22+Q25</f>
        <v>8747.875</v>
      </c>
      <c r="R28" s="1390">
        <f t="shared" si="19"/>
        <v>17825</v>
      </c>
      <c r="S28" s="1389">
        <f t="shared" si="19"/>
        <v>18906.75</v>
      </c>
      <c r="T28" s="1390">
        <f t="shared" si="19"/>
        <v>8075</v>
      </c>
      <c r="U28" s="1389">
        <f t="shared" si="19"/>
        <v>2321.1999999999998</v>
      </c>
      <c r="V28" s="1390">
        <f t="shared" si="19"/>
        <v>490</v>
      </c>
      <c r="W28" s="1389">
        <f t="shared" si="19"/>
        <v>26.4</v>
      </c>
      <c r="X28" s="1390">
        <f t="shared" si="19"/>
        <v>1611</v>
      </c>
      <c r="Y28" s="1389">
        <f t="shared" si="19"/>
        <v>7065.33</v>
      </c>
    </row>
    <row r="29" spans="1:25" ht="15.75" thickTop="1" x14ac:dyDescent="0.25">
      <c r="O29" s="500"/>
    </row>
    <row r="30" spans="1:25" x14ac:dyDescent="0.25">
      <c r="A30" t="s">
        <v>46</v>
      </c>
      <c r="B30" s="528"/>
      <c r="F30" s="497"/>
      <c r="N30" t="s">
        <v>46</v>
      </c>
      <c r="O30" s="96"/>
    </row>
    <row r="31" spans="1:25" x14ac:dyDescent="0.25">
      <c r="A31" t="s">
        <v>45</v>
      </c>
      <c r="N31" t="s">
        <v>45</v>
      </c>
    </row>
    <row r="32" spans="1:25" x14ac:dyDescent="0.25">
      <c r="A32" s="8"/>
      <c r="L32" s="8"/>
      <c r="Y32" s="8">
        <v>7</v>
      </c>
    </row>
    <row r="35" spans="12:25" x14ac:dyDescent="0.25">
      <c r="L35" s="8"/>
      <c r="Y35" s="8"/>
    </row>
  </sheetData>
  <mergeCells count="30">
    <mergeCell ref="T3:U3"/>
    <mergeCell ref="V3:W3"/>
    <mergeCell ref="X3:Y3"/>
    <mergeCell ref="N8:N10"/>
    <mergeCell ref="N11:N13"/>
    <mergeCell ref="N5:N7"/>
    <mergeCell ref="P3:Q3"/>
    <mergeCell ref="O3:O4"/>
    <mergeCell ref="R3:S3"/>
    <mergeCell ref="N17:N19"/>
    <mergeCell ref="N20:N22"/>
    <mergeCell ref="N23:N25"/>
    <mergeCell ref="N14:N16"/>
    <mergeCell ref="K3:L3"/>
    <mergeCell ref="A8:A10"/>
    <mergeCell ref="A23:A25"/>
    <mergeCell ref="A26:A28"/>
    <mergeCell ref="N3:N4"/>
    <mergeCell ref="N26:N28"/>
    <mergeCell ref="A17:A19"/>
    <mergeCell ref="A14:A16"/>
    <mergeCell ref="A20:A22"/>
    <mergeCell ref="A3:A4"/>
    <mergeCell ref="B3:B4"/>
    <mergeCell ref="C3:D3"/>
    <mergeCell ref="A11:A13"/>
    <mergeCell ref="E3:F3"/>
    <mergeCell ref="A5:A7"/>
    <mergeCell ref="G3:H3"/>
    <mergeCell ref="I3:J3"/>
  </mergeCells>
  <pageMargins left="0.25" right="0.25"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
  <sheetViews>
    <sheetView zoomScale="110" zoomScaleNormal="110" workbookViewId="0">
      <pane ySplit="3" topLeftCell="A4" activePane="bottomLeft" state="frozen"/>
      <selection activeCell="F3" sqref="F3"/>
      <selection pane="bottomLeft" activeCell="W32" sqref="W32"/>
    </sheetView>
  </sheetViews>
  <sheetFormatPr baseColWidth="10" defaultRowHeight="15" x14ac:dyDescent="0.25"/>
  <cols>
    <col min="2" max="2" width="10.28515625" customWidth="1"/>
    <col min="3" max="3" width="4.7109375" customWidth="1"/>
    <col min="4" max="4" width="5" customWidth="1"/>
    <col min="5" max="5" width="4.7109375" customWidth="1"/>
    <col min="6" max="6" width="5" customWidth="1"/>
    <col min="7" max="7" width="4.85546875" customWidth="1"/>
    <col min="8" max="9" width="5.140625" customWidth="1"/>
    <col min="10" max="10" width="5.42578125" customWidth="1"/>
    <col min="11" max="11" width="6" customWidth="1"/>
    <col min="12" max="12" width="5.7109375" customWidth="1"/>
    <col min="13" max="13" width="5.5703125" customWidth="1"/>
    <col min="14" max="14" width="5" customWidth="1"/>
    <col min="15" max="15" width="4.85546875" customWidth="1"/>
    <col min="16" max="17" width="5.140625" customWidth="1"/>
    <col min="18" max="18" width="5.28515625" customWidth="1"/>
    <col min="19" max="19" width="6" customWidth="1"/>
    <col min="20" max="20" width="6.42578125" customWidth="1"/>
    <col min="21" max="21" width="5.85546875" customWidth="1"/>
    <col min="22" max="22" width="6.5703125" customWidth="1"/>
  </cols>
  <sheetData>
    <row r="1" spans="1:22" ht="15.75" thickBot="1" x14ac:dyDescent="0.3">
      <c r="B1" s="8" t="s">
        <v>469</v>
      </c>
      <c r="C1" s="8"/>
      <c r="D1" s="8"/>
      <c r="E1" s="8"/>
      <c r="F1" s="8"/>
      <c r="G1" s="8"/>
      <c r="H1" s="8"/>
      <c r="I1" s="8"/>
      <c r="J1" s="8"/>
    </row>
    <row r="2" spans="1:22" ht="15" customHeight="1" thickTop="1" x14ac:dyDescent="0.25">
      <c r="A2" s="2409" t="s">
        <v>28</v>
      </c>
      <c r="B2" s="2407" t="s">
        <v>6</v>
      </c>
      <c r="C2" s="2402" t="s">
        <v>7</v>
      </c>
      <c r="D2" s="2403"/>
      <c r="E2" s="2402" t="s">
        <v>8</v>
      </c>
      <c r="F2" s="2403"/>
      <c r="G2" s="2402" t="s">
        <v>9</v>
      </c>
      <c r="H2" s="2403"/>
      <c r="I2" s="2402" t="s">
        <v>10</v>
      </c>
      <c r="J2" s="2403"/>
      <c r="K2" s="2402" t="s">
        <v>11</v>
      </c>
      <c r="L2" s="2403"/>
      <c r="M2" s="2402" t="s">
        <v>12</v>
      </c>
      <c r="N2" s="2403"/>
      <c r="O2" s="2402" t="s">
        <v>52</v>
      </c>
      <c r="P2" s="2403"/>
      <c r="Q2" s="2404" t="s">
        <v>53</v>
      </c>
      <c r="R2" s="2405"/>
      <c r="S2" s="2411" t="s">
        <v>54</v>
      </c>
      <c r="T2" s="2412"/>
      <c r="U2" s="2413" t="s">
        <v>652</v>
      </c>
      <c r="V2" s="2414"/>
    </row>
    <row r="3" spans="1:22" ht="15" customHeight="1" thickBot="1" x14ac:dyDescent="0.3">
      <c r="A3" s="2410"/>
      <c r="B3" s="2408"/>
      <c r="C3" s="265" t="s">
        <v>13</v>
      </c>
      <c r="D3" s="265" t="s">
        <v>14</v>
      </c>
      <c r="E3" s="265" t="s">
        <v>13</v>
      </c>
      <c r="F3" s="265" t="s">
        <v>14</v>
      </c>
      <c r="G3" s="265" t="s">
        <v>13</v>
      </c>
      <c r="H3" s="265" t="s">
        <v>14</v>
      </c>
      <c r="I3" s="265" t="s">
        <v>13</v>
      </c>
      <c r="J3" s="265" t="s">
        <v>14</v>
      </c>
      <c r="K3" s="265" t="s">
        <v>13</v>
      </c>
      <c r="L3" s="265" t="s">
        <v>14</v>
      </c>
      <c r="M3" s="265" t="s">
        <v>13</v>
      </c>
      <c r="N3" s="265" t="s">
        <v>14</v>
      </c>
      <c r="O3" s="265" t="s">
        <v>13</v>
      </c>
      <c r="P3" s="265" t="s">
        <v>14</v>
      </c>
      <c r="Q3" s="265" t="s">
        <v>13</v>
      </c>
      <c r="R3" s="265" t="s">
        <v>14</v>
      </c>
      <c r="S3" s="265" t="s">
        <v>13</v>
      </c>
      <c r="T3" s="696" t="s">
        <v>14</v>
      </c>
      <c r="U3" s="698" t="s">
        <v>13</v>
      </c>
      <c r="V3" s="699" t="s">
        <v>14</v>
      </c>
    </row>
    <row r="4" spans="1:22" ht="15" customHeight="1" thickTop="1" x14ac:dyDescent="0.25">
      <c r="A4" s="2335" t="s">
        <v>471</v>
      </c>
      <c r="B4" s="268" t="s">
        <v>15</v>
      </c>
      <c r="C4" s="1326">
        <v>0</v>
      </c>
      <c r="D4" s="1326">
        <v>0</v>
      </c>
      <c r="E4" s="1326">
        <v>0</v>
      </c>
      <c r="F4" s="1326">
        <v>0</v>
      </c>
      <c r="G4" s="1326">
        <v>0</v>
      </c>
      <c r="H4" s="1326"/>
      <c r="I4" s="1326">
        <v>0</v>
      </c>
      <c r="J4" s="1326">
        <v>0</v>
      </c>
      <c r="K4" s="1326">
        <v>75</v>
      </c>
      <c r="L4" s="1326">
        <v>1</v>
      </c>
      <c r="M4" s="1326">
        <v>62</v>
      </c>
      <c r="N4" s="1326">
        <v>4</v>
      </c>
      <c r="O4" s="1326">
        <v>8</v>
      </c>
      <c r="P4" s="1326">
        <v>3</v>
      </c>
      <c r="Q4" s="1326">
        <v>5</v>
      </c>
      <c r="R4" s="1326">
        <v>3</v>
      </c>
      <c r="S4" s="1060">
        <f>C4+E4+G4+I4+K4+M4+O4+Q4</f>
        <v>150</v>
      </c>
      <c r="T4" s="1051">
        <f>R4+P4+N4+L4+J4+H4+F4+D4</f>
        <v>11</v>
      </c>
      <c r="U4" s="701">
        <v>269</v>
      </c>
      <c r="V4" s="702">
        <v>10</v>
      </c>
    </row>
    <row r="5" spans="1:22" ht="15" customHeight="1" x14ac:dyDescent="0.25">
      <c r="A5" s="2336"/>
      <c r="B5" s="269" t="s">
        <v>16</v>
      </c>
      <c r="C5" s="1326">
        <v>0</v>
      </c>
      <c r="D5" s="1326">
        <v>0</v>
      </c>
      <c r="E5" s="1326">
        <v>0</v>
      </c>
      <c r="F5" s="1326">
        <v>0</v>
      </c>
      <c r="G5" s="1326">
        <v>14</v>
      </c>
      <c r="H5" s="1326">
        <v>1</v>
      </c>
      <c r="I5" s="1326">
        <v>7</v>
      </c>
      <c r="J5" s="1326">
        <v>1</v>
      </c>
      <c r="K5" s="1326">
        <v>84</v>
      </c>
      <c r="L5" s="1326">
        <v>4</v>
      </c>
      <c r="M5" s="1326">
        <v>51</v>
      </c>
      <c r="N5" s="1326">
        <v>4</v>
      </c>
      <c r="O5" s="1326">
        <v>3</v>
      </c>
      <c r="P5" s="1326">
        <v>2</v>
      </c>
      <c r="Q5" s="1326">
        <v>0</v>
      </c>
      <c r="R5" s="1326">
        <v>0</v>
      </c>
      <c r="S5" s="1059">
        <f>C5+E5+G5+I5+K5+M5+O5+Q5</f>
        <v>159</v>
      </c>
      <c r="T5" s="1055">
        <f>R5+P5+N5+L5+J5+H5+F5+D5</f>
        <v>12</v>
      </c>
      <c r="U5" s="697">
        <v>194</v>
      </c>
      <c r="V5" s="1">
        <v>12</v>
      </c>
    </row>
    <row r="6" spans="1:22" ht="15" customHeight="1" x14ac:dyDescent="0.25">
      <c r="A6" s="2336"/>
      <c r="B6" s="269" t="s">
        <v>18</v>
      </c>
      <c r="C6" s="1326">
        <v>0</v>
      </c>
      <c r="D6" s="1326">
        <v>0</v>
      </c>
      <c r="E6" s="1326">
        <v>0</v>
      </c>
      <c r="F6" s="1326">
        <v>0</v>
      </c>
      <c r="G6" s="1326">
        <v>1</v>
      </c>
      <c r="H6" s="1326">
        <v>1</v>
      </c>
      <c r="I6" s="1326">
        <v>0</v>
      </c>
      <c r="J6" s="1326">
        <v>0</v>
      </c>
      <c r="K6" s="1326">
        <v>74</v>
      </c>
      <c r="L6" s="1326">
        <v>2</v>
      </c>
      <c r="M6" s="1326">
        <v>81</v>
      </c>
      <c r="N6" s="1326">
        <v>7</v>
      </c>
      <c r="O6" s="1326">
        <v>8</v>
      </c>
      <c r="P6" s="1326">
        <v>2</v>
      </c>
      <c r="Q6" s="1326">
        <v>0</v>
      </c>
      <c r="R6" s="1326">
        <v>0</v>
      </c>
      <c r="S6" s="1061">
        <f>C6+E6+G6+I6+K6+M6+O6+Q6</f>
        <v>164</v>
      </c>
      <c r="T6" s="1062">
        <f>R6+P6+N6+L6+J6+H6+F6+D6</f>
        <v>12</v>
      </c>
      <c r="U6" s="697">
        <v>109.5</v>
      </c>
      <c r="V6" s="1">
        <v>17</v>
      </c>
    </row>
    <row r="7" spans="1:22" ht="15" customHeight="1" thickBot="1" x14ac:dyDescent="0.3">
      <c r="A7" s="2337"/>
      <c r="B7" s="270" t="s">
        <v>17</v>
      </c>
      <c r="C7" s="1327">
        <f>C4+C5+C6</f>
        <v>0</v>
      </c>
      <c r="D7" s="1327">
        <f t="shared" ref="D7:T7" si="0">D4+D5+D6</f>
        <v>0</v>
      </c>
      <c r="E7" s="1327">
        <f t="shared" si="0"/>
        <v>0</v>
      </c>
      <c r="F7" s="1327">
        <f t="shared" si="0"/>
        <v>0</v>
      </c>
      <c r="G7" s="1327">
        <f t="shared" si="0"/>
        <v>15</v>
      </c>
      <c r="H7" s="1327">
        <f t="shared" si="0"/>
        <v>2</v>
      </c>
      <c r="I7" s="1327">
        <f t="shared" si="0"/>
        <v>7</v>
      </c>
      <c r="J7" s="1327">
        <f t="shared" si="0"/>
        <v>1</v>
      </c>
      <c r="K7" s="1327">
        <f t="shared" si="0"/>
        <v>233</v>
      </c>
      <c r="L7" s="1327">
        <f t="shared" si="0"/>
        <v>7</v>
      </c>
      <c r="M7" s="1327">
        <f t="shared" si="0"/>
        <v>194</v>
      </c>
      <c r="N7" s="1327">
        <f t="shared" si="0"/>
        <v>15</v>
      </c>
      <c r="O7" s="1327">
        <f t="shared" si="0"/>
        <v>19</v>
      </c>
      <c r="P7" s="1327">
        <f t="shared" si="0"/>
        <v>7</v>
      </c>
      <c r="Q7" s="1327">
        <f t="shared" si="0"/>
        <v>5</v>
      </c>
      <c r="R7" s="1327">
        <f t="shared" si="0"/>
        <v>3</v>
      </c>
      <c r="S7" s="2">
        <f t="shared" si="0"/>
        <v>473</v>
      </c>
      <c r="T7" s="1058">
        <f t="shared" si="0"/>
        <v>35</v>
      </c>
      <c r="U7" s="1057">
        <v>572.5</v>
      </c>
      <c r="V7" s="1058">
        <v>39</v>
      </c>
    </row>
    <row r="8" spans="1:22" ht="15" customHeight="1" thickTop="1" x14ac:dyDescent="0.25">
      <c r="A8" s="2339" t="s">
        <v>470</v>
      </c>
      <c r="B8" s="266" t="s">
        <v>15</v>
      </c>
      <c r="C8" s="1328">
        <v>0</v>
      </c>
      <c r="D8" s="1328">
        <v>0</v>
      </c>
      <c r="E8" s="1329">
        <v>0</v>
      </c>
      <c r="F8" s="1329">
        <v>0</v>
      </c>
      <c r="G8" s="1329">
        <v>0</v>
      </c>
      <c r="H8" s="1329">
        <v>0</v>
      </c>
      <c r="I8" s="1329">
        <v>3</v>
      </c>
      <c r="J8" s="1329">
        <v>1</v>
      </c>
      <c r="K8" s="1329">
        <v>20</v>
      </c>
      <c r="L8" s="1329">
        <v>1</v>
      </c>
      <c r="M8" s="1329">
        <v>41</v>
      </c>
      <c r="N8" s="1329">
        <v>4</v>
      </c>
      <c r="O8" s="1329">
        <v>28.5</v>
      </c>
      <c r="P8" s="1329">
        <v>4</v>
      </c>
      <c r="Q8" s="1329">
        <v>3</v>
      </c>
      <c r="R8" s="1329">
        <v>1</v>
      </c>
      <c r="S8" s="1050">
        <f>C8+E8+G8+I8+K8+M8+O8+Q8</f>
        <v>95.5</v>
      </c>
      <c r="T8" s="1051">
        <f>R8+P8+N8+L8+J8+H8+F8+D8</f>
        <v>11</v>
      </c>
      <c r="U8" s="701">
        <v>217.9</v>
      </c>
      <c r="V8" s="702">
        <v>14</v>
      </c>
    </row>
    <row r="9" spans="1:22" ht="15" customHeight="1" x14ac:dyDescent="0.25">
      <c r="A9" s="2339"/>
      <c r="B9" s="9" t="s">
        <v>16</v>
      </c>
      <c r="C9" s="1328">
        <v>0</v>
      </c>
      <c r="D9" s="1328">
        <v>0</v>
      </c>
      <c r="E9" s="1329">
        <v>0</v>
      </c>
      <c r="F9" s="1329">
        <v>0</v>
      </c>
      <c r="G9" s="1329">
        <v>8</v>
      </c>
      <c r="H9" s="1329">
        <v>1</v>
      </c>
      <c r="I9" s="1329">
        <v>0</v>
      </c>
      <c r="J9" s="1329">
        <v>0</v>
      </c>
      <c r="K9" s="1329">
        <v>52</v>
      </c>
      <c r="L9" s="1329">
        <v>6</v>
      </c>
      <c r="M9" s="1329">
        <v>138.5</v>
      </c>
      <c r="N9" s="1329">
        <v>5</v>
      </c>
      <c r="O9" s="1329">
        <v>35.1</v>
      </c>
      <c r="P9" s="1329">
        <v>3</v>
      </c>
      <c r="Q9" s="1329">
        <v>0</v>
      </c>
      <c r="R9" s="1329">
        <v>0</v>
      </c>
      <c r="S9" s="1054">
        <f>C9+E9+G9+I9+K9+M9+O9+Q9</f>
        <v>233.6</v>
      </c>
      <c r="T9" s="1055">
        <f>R9+P9+N9+L9+J9+H9+F9+D9</f>
        <v>15</v>
      </c>
      <c r="U9" s="697">
        <v>180.7</v>
      </c>
      <c r="V9" s="1">
        <v>10</v>
      </c>
    </row>
    <row r="10" spans="1:22" ht="15" customHeight="1" x14ac:dyDescent="0.25">
      <c r="A10" s="2339"/>
      <c r="B10" s="9" t="s">
        <v>18</v>
      </c>
      <c r="C10" s="1328">
        <v>0</v>
      </c>
      <c r="D10" s="1328">
        <v>0</v>
      </c>
      <c r="E10" s="1329">
        <v>17</v>
      </c>
      <c r="F10" s="1329">
        <v>2</v>
      </c>
      <c r="G10" s="1329">
        <v>22.5</v>
      </c>
      <c r="H10" s="1329">
        <v>4</v>
      </c>
      <c r="I10" s="1329">
        <v>8</v>
      </c>
      <c r="J10" s="1329">
        <v>1</v>
      </c>
      <c r="K10" s="1329">
        <v>42</v>
      </c>
      <c r="L10" s="1329">
        <v>3</v>
      </c>
      <c r="M10" s="1329">
        <v>122.5</v>
      </c>
      <c r="N10" s="1329">
        <v>4</v>
      </c>
      <c r="O10" s="1329">
        <v>0</v>
      </c>
      <c r="P10" s="1329">
        <v>0</v>
      </c>
      <c r="Q10" s="1329">
        <v>0</v>
      </c>
      <c r="R10" s="1329">
        <v>0</v>
      </c>
      <c r="S10" s="1052">
        <f>C10+E10+G10+I10+K10+M10+O10+Q10</f>
        <v>212</v>
      </c>
      <c r="T10" s="1053">
        <f>R10+P10+N10+L10+J10+H10+F10+D10</f>
        <v>14</v>
      </c>
      <c r="U10" s="697">
        <v>164.5</v>
      </c>
      <c r="V10" s="1">
        <v>12</v>
      </c>
    </row>
    <row r="11" spans="1:22" ht="15" customHeight="1" thickBot="1" x14ac:dyDescent="0.3">
      <c r="A11" s="2340"/>
      <c r="B11" s="10" t="s">
        <v>17</v>
      </c>
      <c r="C11" s="1327">
        <f>C8+C9+C10</f>
        <v>0</v>
      </c>
      <c r="D11" s="1327">
        <f t="shared" ref="D11:T11" si="1">D8+D9+D10</f>
        <v>0</v>
      </c>
      <c r="E11" s="1327">
        <f t="shared" si="1"/>
        <v>17</v>
      </c>
      <c r="F11" s="1327">
        <f t="shared" si="1"/>
        <v>2</v>
      </c>
      <c r="G11" s="1327">
        <f t="shared" si="1"/>
        <v>30.5</v>
      </c>
      <c r="H11" s="1327">
        <f t="shared" si="1"/>
        <v>5</v>
      </c>
      <c r="I11" s="1327">
        <f>I8+I9+I10</f>
        <v>11</v>
      </c>
      <c r="J11" s="1327">
        <f>J8+J9+J10</f>
        <v>2</v>
      </c>
      <c r="K11" s="1327">
        <f t="shared" si="1"/>
        <v>114</v>
      </c>
      <c r="L11" s="1327">
        <f t="shared" si="1"/>
        <v>10</v>
      </c>
      <c r="M11" s="1327">
        <f t="shared" si="1"/>
        <v>302</v>
      </c>
      <c r="N11" s="1327">
        <f t="shared" si="1"/>
        <v>13</v>
      </c>
      <c r="O11" s="1327">
        <f t="shared" si="1"/>
        <v>63.6</v>
      </c>
      <c r="P11" s="1327">
        <f t="shared" si="1"/>
        <v>7</v>
      </c>
      <c r="Q11" s="1327">
        <f t="shared" si="1"/>
        <v>3</v>
      </c>
      <c r="R11" s="1327">
        <f t="shared" si="1"/>
        <v>1</v>
      </c>
      <c r="S11" s="2">
        <f t="shared" si="1"/>
        <v>541.1</v>
      </c>
      <c r="T11" s="1056">
        <f t="shared" si="1"/>
        <v>40</v>
      </c>
      <c r="U11" s="1057">
        <v>563.1</v>
      </c>
      <c r="V11" s="1058">
        <v>36</v>
      </c>
    </row>
    <row r="12" spans="1:22" ht="15" customHeight="1" thickTop="1" x14ac:dyDescent="0.25">
      <c r="A12" s="2338" t="s">
        <v>33</v>
      </c>
      <c r="B12" s="9" t="s">
        <v>15</v>
      </c>
      <c r="C12" s="1328"/>
      <c r="D12" s="1328"/>
      <c r="E12" s="1328"/>
      <c r="F12" s="1328"/>
      <c r="G12" s="1328"/>
      <c r="H12" s="1328"/>
      <c r="I12" s="1328"/>
      <c r="J12" s="1328"/>
      <c r="K12" s="1328">
        <v>12</v>
      </c>
      <c r="L12" s="1328">
        <v>2</v>
      </c>
      <c r="M12" s="1328">
        <v>55.4</v>
      </c>
      <c r="N12" s="1328">
        <v>4</v>
      </c>
      <c r="O12" s="1328">
        <v>49.5</v>
      </c>
      <c r="P12" s="1328">
        <v>4</v>
      </c>
      <c r="Q12" s="1328">
        <v>22</v>
      </c>
      <c r="R12" s="1328">
        <v>1</v>
      </c>
      <c r="S12" s="1050">
        <f>C12+E12+G12+I12+K12+M12+O12+Q12</f>
        <v>138.9</v>
      </c>
      <c r="T12" s="1051">
        <f>R12+P12+N12+L12+J12+H12+F12+D12</f>
        <v>11</v>
      </c>
      <c r="U12" s="701">
        <v>260.39999999999998</v>
      </c>
      <c r="V12" s="702">
        <v>10</v>
      </c>
    </row>
    <row r="13" spans="1:22" ht="15" customHeight="1" x14ac:dyDescent="0.25">
      <c r="A13" s="2339"/>
      <c r="B13" s="9" t="s">
        <v>16</v>
      </c>
      <c r="C13" s="1328"/>
      <c r="D13" s="1328"/>
      <c r="E13" s="1328"/>
      <c r="F13" s="1328"/>
      <c r="G13" s="1328">
        <v>9</v>
      </c>
      <c r="H13" s="1328">
        <v>1</v>
      </c>
      <c r="I13" s="1328">
        <v>11.4</v>
      </c>
      <c r="J13" s="1328">
        <v>2</v>
      </c>
      <c r="K13" s="1328">
        <v>37.6</v>
      </c>
      <c r="L13" s="1328">
        <v>3</v>
      </c>
      <c r="M13" s="1328">
        <v>69</v>
      </c>
      <c r="N13" s="1328">
        <v>3</v>
      </c>
      <c r="O13" s="1328">
        <v>10</v>
      </c>
      <c r="P13" s="1328">
        <v>4</v>
      </c>
      <c r="Q13" s="1328">
        <v>0</v>
      </c>
      <c r="R13" s="1328">
        <v>0</v>
      </c>
      <c r="S13" s="1054">
        <f>C13+E13+G13+I13+K13+M13+O13+Q13</f>
        <v>137</v>
      </c>
      <c r="T13" s="1055">
        <f>R13+P13+N13+L13+J13+H13+F13+D13</f>
        <v>13</v>
      </c>
      <c r="U13" s="697">
        <v>98.2</v>
      </c>
      <c r="V13" s="1">
        <v>8</v>
      </c>
    </row>
    <row r="14" spans="1:22" ht="15" customHeight="1" x14ac:dyDescent="0.25">
      <c r="A14" s="2339"/>
      <c r="B14" s="9" t="s">
        <v>18</v>
      </c>
      <c r="C14" s="1328"/>
      <c r="D14" s="1328"/>
      <c r="E14" s="1328">
        <v>7.25</v>
      </c>
      <c r="F14" s="1328">
        <v>1</v>
      </c>
      <c r="G14" s="1328">
        <v>8.25</v>
      </c>
      <c r="H14" s="1328">
        <v>3</v>
      </c>
      <c r="I14" s="1328">
        <v>27</v>
      </c>
      <c r="J14" s="1328">
        <v>1</v>
      </c>
      <c r="K14" s="1328">
        <v>60.8</v>
      </c>
      <c r="L14" s="1328">
        <v>2</v>
      </c>
      <c r="M14" s="1328">
        <v>242</v>
      </c>
      <c r="N14" s="1328">
        <v>4</v>
      </c>
      <c r="O14" s="1328">
        <v>7</v>
      </c>
      <c r="P14" s="1328">
        <v>1</v>
      </c>
      <c r="Q14" s="1328">
        <v>18</v>
      </c>
      <c r="R14" s="1328">
        <v>2</v>
      </c>
      <c r="S14" s="1052">
        <f>C14+E14+G14+I14+K14+M14+O14+Q14</f>
        <v>370.3</v>
      </c>
      <c r="T14" s="1053">
        <f>R14+P14+N14+L14+J14+H14+F14+D14</f>
        <v>14</v>
      </c>
      <c r="U14" s="697">
        <v>70.3</v>
      </c>
      <c r="V14" s="1">
        <v>6</v>
      </c>
    </row>
    <row r="15" spans="1:22" ht="15" customHeight="1" thickBot="1" x14ac:dyDescent="0.3">
      <c r="A15" s="2340"/>
      <c r="B15" s="10" t="s">
        <v>17</v>
      </c>
      <c r="C15" s="1327">
        <f>C12+C13+C14</f>
        <v>0</v>
      </c>
      <c r="D15" s="1327">
        <f t="shared" ref="D15:T15" si="2">D12+D13+D14</f>
        <v>0</v>
      </c>
      <c r="E15" s="1327">
        <f t="shared" si="2"/>
        <v>7.25</v>
      </c>
      <c r="F15" s="1327">
        <f t="shared" si="2"/>
        <v>1</v>
      </c>
      <c r="G15" s="1327">
        <f t="shared" si="2"/>
        <v>17.25</v>
      </c>
      <c r="H15" s="1327">
        <f t="shared" si="2"/>
        <v>4</v>
      </c>
      <c r="I15" s="1327">
        <f t="shared" si="2"/>
        <v>38.4</v>
      </c>
      <c r="J15" s="1327">
        <f t="shared" si="2"/>
        <v>3</v>
      </c>
      <c r="K15" s="1327">
        <f t="shared" si="2"/>
        <v>110.4</v>
      </c>
      <c r="L15" s="1327">
        <f t="shared" si="2"/>
        <v>7</v>
      </c>
      <c r="M15" s="1327">
        <f t="shared" si="2"/>
        <v>366.4</v>
      </c>
      <c r="N15" s="1327">
        <f t="shared" si="2"/>
        <v>11</v>
      </c>
      <c r="O15" s="1327">
        <f t="shared" si="2"/>
        <v>66.5</v>
      </c>
      <c r="P15" s="1327">
        <f t="shared" si="2"/>
        <v>9</v>
      </c>
      <c r="Q15" s="1327">
        <f t="shared" si="2"/>
        <v>40</v>
      </c>
      <c r="R15" s="1327">
        <f t="shared" si="2"/>
        <v>3</v>
      </c>
      <c r="S15" s="2">
        <f t="shared" si="2"/>
        <v>646.20000000000005</v>
      </c>
      <c r="T15" s="1056">
        <f t="shared" si="2"/>
        <v>38</v>
      </c>
      <c r="U15" s="1057">
        <v>428.9</v>
      </c>
      <c r="V15" s="1058">
        <v>24</v>
      </c>
    </row>
    <row r="16" spans="1:22" ht="15" customHeight="1" thickTop="1" x14ac:dyDescent="0.25">
      <c r="A16" s="2338" t="s">
        <v>34</v>
      </c>
      <c r="B16" s="9" t="s">
        <v>15</v>
      </c>
      <c r="C16" s="1328"/>
      <c r="D16" s="1328"/>
      <c r="E16" s="1328"/>
      <c r="F16" s="1328"/>
      <c r="G16" s="1328"/>
      <c r="H16" s="1328"/>
      <c r="I16" s="1328"/>
      <c r="J16" s="1328"/>
      <c r="K16" s="1328">
        <v>65</v>
      </c>
      <c r="L16" s="1328">
        <v>1</v>
      </c>
      <c r="M16" s="1328">
        <v>92</v>
      </c>
      <c r="N16" s="1328">
        <v>4</v>
      </c>
      <c r="O16" s="1328">
        <v>88</v>
      </c>
      <c r="P16" s="1328">
        <v>4</v>
      </c>
      <c r="Q16" s="1328">
        <v>10</v>
      </c>
      <c r="R16" s="1328">
        <v>1</v>
      </c>
      <c r="S16" s="1050">
        <f>C16+E16+G16+I16+K16+M16+O16+Q16</f>
        <v>255</v>
      </c>
      <c r="T16" s="1051">
        <f>R16+P16+N16+L16+J16+H16+F16+D16</f>
        <v>10</v>
      </c>
      <c r="U16" s="701">
        <v>213</v>
      </c>
      <c r="V16" s="702">
        <v>11</v>
      </c>
    </row>
    <row r="17" spans="1:22" ht="15" customHeight="1" x14ac:dyDescent="0.25">
      <c r="A17" s="2339"/>
      <c r="B17" s="9" t="s">
        <v>16</v>
      </c>
      <c r="C17" s="1328"/>
      <c r="D17" s="1328"/>
      <c r="E17" s="1328"/>
      <c r="F17" s="1328"/>
      <c r="G17" s="1328"/>
      <c r="H17" s="1328"/>
      <c r="I17" s="1328">
        <v>48</v>
      </c>
      <c r="J17" s="1328">
        <v>2</v>
      </c>
      <c r="K17" s="1328">
        <v>34</v>
      </c>
      <c r="L17" s="1328">
        <v>1</v>
      </c>
      <c r="M17" s="1328">
        <v>120</v>
      </c>
      <c r="N17" s="1328">
        <v>4</v>
      </c>
      <c r="O17" s="1328">
        <v>13.7</v>
      </c>
      <c r="P17" s="1328">
        <v>3</v>
      </c>
      <c r="Q17" s="1328"/>
      <c r="R17" s="1328"/>
      <c r="S17" s="1054">
        <f>C17+E17+G17+I17+K17+M17+O17+Q17</f>
        <v>215.7</v>
      </c>
      <c r="T17" s="1055">
        <f>R17+P17+N17+L17+J17+H17+F17+D17</f>
        <v>10</v>
      </c>
      <c r="U17" s="697">
        <v>187</v>
      </c>
      <c r="V17" s="1">
        <v>8</v>
      </c>
    </row>
    <row r="18" spans="1:22" ht="15" customHeight="1" x14ac:dyDescent="0.25">
      <c r="A18" s="2339"/>
      <c r="B18" s="9" t="s">
        <v>18</v>
      </c>
      <c r="C18" s="1328"/>
      <c r="D18" s="1328"/>
      <c r="E18" s="1328">
        <v>20</v>
      </c>
      <c r="F18" s="1328">
        <v>1</v>
      </c>
      <c r="G18" s="1328">
        <v>37</v>
      </c>
      <c r="H18" s="1328">
        <v>2</v>
      </c>
      <c r="I18" s="1328">
        <v>39</v>
      </c>
      <c r="J18" s="1328">
        <v>1</v>
      </c>
      <c r="K18" s="1328">
        <v>98</v>
      </c>
      <c r="L18" s="1328">
        <v>3</v>
      </c>
      <c r="M18" s="1328">
        <v>192</v>
      </c>
      <c r="N18" s="1328">
        <v>5</v>
      </c>
      <c r="O18" s="1328">
        <v>12</v>
      </c>
      <c r="P18" s="1328">
        <v>1</v>
      </c>
      <c r="Q18" s="1328"/>
      <c r="R18" s="1328"/>
      <c r="S18" s="1052">
        <f>C18+E18+G18+I18+K18+M18+O18+Q18</f>
        <v>398</v>
      </c>
      <c r="T18" s="1053">
        <f>R18+P18+N18+L18+J18+H18+F18+D18</f>
        <v>13</v>
      </c>
      <c r="U18" s="697">
        <v>84</v>
      </c>
      <c r="V18" s="1">
        <v>8</v>
      </c>
    </row>
    <row r="19" spans="1:22" ht="15" customHeight="1" thickBot="1" x14ac:dyDescent="0.3">
      <c r="A19" s="2340"/>
      <c r="B19" s="10" t="s">
        <v>17</v>
      </c>
      <c r="C19" s="1327">
        <f>C16+C17+C18</f>
        <v>0</v>
      </c>
      <c r="D19" s="1327">
        <f t="shared" ref="D19:T19" si="3">D16+D17+D18</f>
        <v>0</v>
      </c>
      <c r="E19" s="1327">
        <f t="shared" si="3"/>
        <v>20</v>
      </c>
      <c r="F19" s="1327">
        <f t="shared" si="3"/>
        <v>1</v>
      </c>
      <c r="G19" s="1327">
        <f t="shared" si="3"/>
        <v>37</v>
      </c>
      <c r="H19" s="1327">
        <f t="shared" si="3"/>
        <v>2</v>
      </c>
      <c r="I19" s="1327">
        <f t="shared" si="3"/>
        <v>87</v>
      </c>
      <c r="J19" s="1327">
        <f t="shared" si="3"/>
        <v>3</v>
      </c>
      <c r="K19" s="1327">
        <f t="shared" si="3"/>
        <v>197</v>
      </c>
      <c r="L19" s="1327">
        <f t="shared" si="3"/>
        <v>5</v>
      </c>
      <c r="M19" s="1327">
        <f t="shared" si="3"/>
        <v>404</v>
      </c>
      <c r="N19" s="1327">
        <f t="shared" si="3"/>
        <v>13</v>
      </c>
      <c r="O19" s="1327">
        <f t="shared" si="3"/>
        <v>113.7</v>
      </c>
      <c r="P19" s="1327">
        <f t="shared" si="3"/>
        <v>8</v>
      </c>
      <c r="Q19" s="1327">
        <f t="shared" si="3"/>
        <v>10</v>
      </c>
      <c r="R19" s="1327">
        <f t="shared" si="3"/>
        <v>1</v>
      </c>
      <c r="S19" s="2">
        <f t="shared" si="3"/>
        <v>868.7</v>
      </c>
      <c r="T19" s="1056">
        <f t="shared" si="3"/>
        <v>33</v>
      </c>
      <c r="U19" s="1057">
        <v>484</v>
      </c>
      <c r="V19" s="1058">
        <v>27</v>
      </c>
    </row>
    <row r="20" spans="1:22" ht="15" customHeight="1" thickTop="1" x14ac:dyDescent="0.25">
      <c r="A20" s="2338" t="s">
        <v>55</v>
      </c>
      <c r="B20" s="9" t="s">
        <v>15</v>
      </c>
      <c r="C20" s="1330"/>
      <c r="D20" s="1330"/>
      <c r="E20" s="1330"/>
      <c r="F20" s="1330"/>
      <c r="G20" s="1330"/>
      <c r="H20" s="1330"/>
      <c r="I20" s="1330"/>
      <c r="J20" s="1330"/>
      <c r="K20" s="1330">
        <v>48</v>
      </c>
      <c r="L20" s="1330">
        <v>4</v>
      </c>
      <c r="M20" s="1330">
        <v>77</v>
      </c>
      <c r="N20" s="1330">
        <v>4</v>
      </c>
      <c r="O20" s="1330">
        <v>42</v>
      </c>
      <c r="P20" s="1330">
        <v>4</v>
      </c>
      <c r="Q20" s="1330">
        <v>9</v>
      </c>
      <c r="R20" s="1330">
        <v>1</v>
      </c>
      <c r="S20" s="1050">
        <f>C20+E20+G20+I20+K20+M20+O20+Q20</f>
        <v>176</v>
      </c>
      <c r="T20" s="1051">
        <f>R20+P20+N20+L20+J20+H20+F20+D20</f>
        <v>13</v>
      </c>
      <c r="U20" s="701">
        <v>160</v>
      </c>
      <c r="V20" s="702">
        <v>12</v>
      </c>
    </row>
    <row r="21" spans="1:22" ht="15" customHeight="1" x14ac:dyDescent="0.25">
      <c r="A21" s="2339"/>
      <c r="B21" s="9" t="s">
        <v>16</v>
      </c>
      <c r="C21" s="1330"/>
      <c r="D21" s="1330"/>
      <c r="E21" s="1330"/>
      <c r="F21" s="1330"/>
      <c r="G21" s="1330">
        <v>8</v>
      </c>
      <c r="H21" s="1330">
        <v>1</v>
      </c>
      <c r="I21" s="1330">
        <v>30</v>
      </c>
      <c r="J21" s="1330">
        <v>3</v>
      </c>
      <c r="K21" s="1330">
        <v>15.5</v>
      </c>
      <c r="L21" s="1330">
        <v>2</v>
      </c>
      <c r="M21" s="1330">
        <v>104</v>
      </c>
      <c r="N21" s="1330">
        <v>5</v>
      </c>
      <c r="O21" s="1330">
        <v>37</v>
      </c>
      <c r="P21" s="1330">
        <v>2</v>
      </c>
      <c r="Q21" s="1330"/>
      <c r="R21" s="1330"/>
      <c r="S21" s="1054">
        <f>C21+E21+G21+I21+K21+M21+O21+Q21</f>
        <v>194.5</v>
      </c>
      <c r="T21" s="1055">
        <f>R21+P21+N21+L21+J21+H21+F21+D21</f>
        <v>13</v>
      </c>
      <c r="U21" s="697">
        <v>44</v>
      </c>
      <c r="V21" s="1">
        <v>5</v>
      </c>
    </row>
    <row r="22" spans="1:22" ht="15" customHeight="1" x14ac:dyDescent="0.25">
      <c r="A22" s="2339"/>
      <c r="B22" s="9" t="s">
        <v>18</v>
      </c>
      <c r="C22" s="1330"/>
      <c r="D22" s="1330"/>
      <c r="E22" s="1330">
        <v>2</v>
      </c>
      <c r="F22" s="1330">
        <v>1</v>
      </c>
      <c r="G22" s="1330">
        <v>13</v>
      </c>
      <c r="H22" s="1330">
        <v>2</v>
      </c>
      <c r="I22" s="1330">
        <v>28</v>
      </c>
      <c r="J22" s="1330">
        <v>1</v>
      </c>
      <c r="K22" s="1330">
        <v>32</v>
      </c>
      <c r="L22" s="1330">
        <v>3</v>
      </c>
      <c r="M22" s="1330">
        <v>293</v>
      </c>
      <c r="N22" s="1330">
        <v>8</v>
      </c>
      <c r="O22" s="1330"/>
      <c r="P22" s="1330"/>
      <c r="Q22" s="1330"/>
      <c r="R22" s="1330"/>
      <c r="S22" s="1052">
        <f>C22+E22+G22+I22+K22+M22+O22+Q22</f>
        <v>368</v>
      </c>
      <c r="T22" s="1053">
        <f>R22+P22+N22+L22+J22+H22+F22+D22</f>
        <v>15</v>
      </c>
      <c r="U22" s="697">
        <v>129</v>
      </c>
      <c r="V22" s="1">
        <v>8</v>
      </c>
    </row>
    <row r="23" spans="1:22" ht="15" customHeight="1" thickBot="1" x14ac:dyDescent="0.3">
      <c r="A23" s="2340"/>
      <c r="B23" s="10" t="s">
        <v>17</v>
      </c>
      <c r="C23" s="1327">
        <f>C20+C21+C22</f>
        <v>0</v>
      </c>
      <c r="D23" s="1327">
        <f t="shared" ref="D23:T23" si="4">D20+D21+D22</f>
        <v>0</v>
      </c>
      <c r="E23" s="1327">
        <f t="shared" si="4"/>
        <v>2</v>
      </c>
      <c r="F23" s="1327">
        <f t="shared" si="4"/>
        <v>1</v>
      </c>
      <c r="G23" s="1327">
        <f t="shared" si="4"/>
        <v>21</v>
      </c>
      <c r="H23" s="1327">
        <f t="shared" si="4"/>
        <v>3</v>
      </c>
      <c r="I23" s="1327">
        <f t="shared" si="4"/>
        <v>58</v>
      </c>
      <c r="J23" s="1327">
        <f t="shared" si="4"/>
        <v>4</v>
      </c>
      <c r="K23" s="1327">
        <f t="shared" si="4"/>
        <v>95.5</v>
      </c>
      <c r="L23" s="1327">
        <f t="shared" si="4"/>
        <v>9</v>
      </c>
      <c r="M23" s="1327">
        <f t="shared" si="4"/>
        <v>474</v>
      </c>
      <c r="N23" s="1327">
        <f t="shared" si="4"/>
        <v>17</v>
      </c>
      <c r="O23" s="1327">
        <f t="shared" si="4"/>
        <v>79</v>
      </c>
      <c r="P23" s="1327">
        <f t="shared" si="4"/>
        <v>6</v>
      </c>
      <c r="Q23" s="1327">
        <f t="shared" si="4"/>
        <v>9</v>
      </c>
      <c r="R23" s="1327">
        <f t="shared" si="4"/>
        <v>1</v>
      </c>
      <c r="S23" s="2">
        <f t="shared" si="4"/>
        <v>738.5</v>
      </c>
      <c r="T23" s="1056">
        <f t="shared" si="4"/>
        <v>41</v>
      </c>
      <c r="U23" s="1057">
        <v>333</v>
      </c>
      <c r="V23" s="1058">
        <v>25</v>
      </c>
    </row>
    <row r="24" spans="1:22" ht="15" customHeight="1" thickTop="1" x14ac:dyDescent="0.25">
      <c r="A24" s="2339" t="s">
        <v>56</v>
      </c>
      <c r="B24" s="9" t="s">
        <v>15</v>
      </c>
      <c r="C24" s="1328">
        <v>0</v>
      </c>
      <c r="D24" s="1328">
        <v>0</v>
      </c>
      <c r="E24" s="1328">
        <v>0</v>
      </c>
      <c r="F24" s="1328">
        <v>0</v>
      </c>
      <c r="G24" s="1328">
        <v>0</v>
      </c>
      <c r="H24" s="1328">
        <v>0</v>
      </c>
      <c r="I24" s="1328">
        <v>6</v>
      </c>
      <c r="J24" s="1328">
        <v>1</v>
      </c>
      <c r="K24" s="1328">
        <v>52</v>
      </c>
      <c r="L24" s="1328">
        <v>2</v>
      </c>
      <c r="M24" s="1328">
        <v>84.5</v>
      </c>
      <c r="N24" s="1328">
        <v>4</v>
      </c>
      <c r="O24" s="1328">
        <v>78</v>
      </c>
      <c r="P24" s="1328">
        <v>3</v>
      </c>
      <c r="Q24" s="1328">
        <v>0</v>
      </c>
      <c r="R24" s="1328">
        <v>0</v>
      </c>
      <c r="S24" s="1050">
        <f>C24+E24+G24+I24+K24+M24+O24+Q24</f>
        <v>220.5</v>
      </c>
      <c r="T24" s="1051">
        <f>R24+P24+N24+L24+J24+H24+F24+D24</f>
        <v>10</v>
      </c>
      <c r="U24" s="701">
        <v>187.5</v>
      </c>
      <c r="V24" s="702">
        <v>12</v>
      </c>
    </row>
    <row r="25" spans="1:22" ht="15" customHeight="1" x14ac:dyDescent="0.25">
      <c r="A25" s="2339"/>
      <c r="B25" s="9" t="s">
        <v>16</v>
      </c>
      <c r="C25" s="1328">
        <v>0</v>
      </c>
      <c r="D25" s="1328">
        <v>0</v>
      </c>
      <c r="E25" s="1328">
        <v>0</v>
      </c>
      <c r="F25" s="1328">
        <v>0</v>
      </c>
      <c r="G25" s="1328">
        <v>3</v>
      </c>
      <c r="H25" s="1328">
        <v>1</v>
      </c>
      <c r="I25" s="1328">
        <v>22</v>
      </c>
      <c r="J25" s="1328">
        <v>1</v>
      </c>
      <c r="K25" s="1328">
        <v>7.5</v>
      </c>
      <c r="L25" s="1328">
        <v>1</v>
      </c>
      <c r="M25" s="1328">
        <v>59</v>
      </c>
      <c r="N25" s="1328">
        <v>4</v>
      </c>
      <c r="O25" s="1328">
        <v>0</v>
      </c>
      <c r="P25" s="1328">
        <v>0</v>
      </c>
      <c r="Q25" s="1328">
        <v>0</v>
      </c>
      <c r="R25" s="1328">
        <v>0</v>
      </c>
      <c r="S25" s="1054">
        <f>C25+E25+G25+I25+K25+M25+O25+Q25</f>
        <v>91.5</v>
      </c>
      <c r="T25" s="1055">
        <f>R25+P25+N25+L25+J25+H25+F25+D25</f>
        <v>7</v>
      </c>
      <c r="U25" s="697">
        <v>130.4</v>
      </c>
      <c r="V25" s="1">
        <v>8</v>
      </c>
    </row>
    <row r="26" spans="1:22" ht="15" customHeight="1" x14ac:dyDescent="0.25">
      <c r="A26" s="2339"/>
      <c r="B26" s="9" t="s">
        <v>18</v>
      </c>
      <c r="C26" s="1328">
        <v>0</v>
      </c>
      <c r="D26" s="1328">
        <v>0</v>
      </c>
      <c r="E26" s="1328">
        <v>0</v>
      </c>
      <c r="F26" s="1328">
        <v>0</v>
      </c>
      <c r="G26" s="1328">
        <v>16</v>
      </c>
      <c r="H26" s="1328">
        <v>1</v>
      </c>
      <c r="I26" s="1328">
        <v>0</v>
      </c>
      <c r="J26" s="1328">
        <v>0</v>
      </c>
      <c r="K26" s="1328">
        <v>31</v>
      </c>
      <c r="L26" s="1328">
        <v>2</v>
      </c>
      <c r="M26" s="1328">
        <v>160</v>
      </c>
      <c r="N26" s="1328">
        <v>5</v>
      </c>
      <c r="O26" s="1328">
        <v>0</v>
      </c>
      <c r="P26" s="1328">
        <v>0</v>
      </c>
      <c r="Q26" s="1328">
        <v>0</v>
      </c>
      <c r="R26" s="1328">
        <v>0</v>
      </c>
      <c r="S26" s="1052">
        <f>C26+E26+G26+I26+K26+M26+O26+Q26</f>
        <v>207</v>
      </c>
      <c r="T26" s="1053">
        <f>R26+P26+N26+L26+J26+H26+F26+D26</f>
        <v>8</v>
      </c>
      <c r="U26" s="697">
        <v>57</v>
      </c>
      <c r="V26" s="1">
        <v>6</v>
      </c>
    </row>
    <row r="27" spans="1:22" ht="15" customHeight="1" thickBot="1" x14ac:dyDescent="0.3">
      <c r="A27" s="2340"/>
      <c r="B27" s="10" t="s">
        <v>17</v>
      </c>
      <c r="C27" s="1327">
        <f>C24+C25+C26</f>
        <v>0</v>
      </c>
      <c r="D27" s="1327">
        <f t="shared" ref="D27:T27" si="5">D24+D25+D26</f>
        <v>0</v>
      </c>
      <c r="E27" s="1327">
        <f t="shared" si="5"/>
        <v>0</v>
      </c>
      <c r="F27" s="1327">
        <f t="shared" si="5"/>
        <v>0</v>
      </c>
      <c r="G27" s="1327">
        <f t="shared" si="5"/>
        <v>19</v>
      </c>
      <c r="H27" s="1327">
        <f t="shared" si="5"/>
        <v>2</v>
      </c>
      <c r="I27" s="1327">
        <f t="shared" si="5"/>
        <v>28</v>
      </c>
      <c r="J27" s="1327">
        <f t="shared" si="5"/>
        <v>2</v>
      </c>
      <c r="K27" s="1327">
        <f t="shared" si="5"/>
        <v>90.5</v>
      </c>
      <c r="L27" s="1327">
        <f t="shared" si="5"/>
        <v>5</v>
      </c>
      <c r="M27" s="1327">
        <f t="shared" si="5"/>
        <v>303.5</v>
      </c>
      <c r="N27" s="1327">
        <f t="shared" si="5"/>
        <v>13</v>
      </c>
      <c r="O27" s="1327">
        <f t="shared" si="5"/>
        <v>78</v>
      </c>
      <c r="P27" s="1327">
        <f t="shared" si="5"/>
        <v>3</v>
      </c>
      <c r="Q27" s="1327">
        <f t="shared" si="5"/>
        <v>0</v>
      </c>
      <c r="R27" s="1327">
        <f t="shared" si="5"/>
        <v>0</v>
      </c>
      <c r="S27" s="2">
        <f t="shared" si="5"/>
        <v>519</v>
      </c>
      <c r="T27" s="1056">
        <f t="shared" si="5"/>
        <v>25</v>
      </c>
      <c r="U27" s="1057">
        <v>374.9</v>
      </c>
      <c r="V27" s="1058">
        <v>26</v>
      </c>
    </row>
    <row r="28" spans="1:22" ht="15" customHeight="1" thickTop="1" x14ac:dyDescent="0.25">
      <c r="A28" s="2339" t="s">
        <v>37</v>
      </c>
      <c r="B28" s="9" t="s">
        <v>15</v>
      </c>
      <c r="C28" s="1328">
        <v>0</v>
      </c>
      <c r="D28" s="1330">
        <v>0</v>
      </c>
      <c r="E28" s="1330">
        <v>0</v>
      </c>
      <c r="F28" s="1330">
        <v>0</v>
      </c>
      <c r="G28" s="1330">
        <v>0</v>
      </c>
      <c r="H28" s="1330">
        <v>0</v>
      </c>
      <c r="I28" s="1330">
        <v>0</v>
      </c>
      <c r="J28" s="1330">
        <v>0</v>
      </c>
      <c r="K28" s="1330">
        <v>50</v>
      </c>
      <c r="L28" s="1330">
        <v>1</v>
      </c>
      <c r="M28" s="1330">
        <v>59</v>
      </c>
      <c r="N28" s="1330">
        <v>3</v>
      </c>
      <c r="O28" s="1330">
        <v>14</v>
      </c>
      <c r="P28" s="1330">
        <v>2</v>
      </c>
      <c r="Q28" s="1330">
        <v>0</v>
      </c>
      <c r="R28" s="1330">
        <v>0</v>
      </c>
      <c r="S28" s="1050">
        <f>C28+E28+G28+I28+K28+M28+O28+Q28</f>
        <v>123</v>
      </c>
      <c r="T28" s="1051">
        <f>R28+P28+N28+L28+J28+H28+F28+D28</f>
        <v>6</v>
      </c>
      <c r="U28" s="700">
        <v>213</v>
      </c>
      <c r="V28" s="267">
        <v>11</v>
      </c>
    </row>
    <row r="29" spans="1:22" ht="15" customHeight="1" x14ac:dyDescent="0.25">
      <c r="A29" s="2339"/>
      <c r="B29" s="9" t="s">
        <v>16</v>
      </c>
      <c r="C29" s="1328">
        <v>0</v>
      </c>
      <c r="D29" s="1330">
        <v>0</v>
      </c>
      <c r="E29" s="1330">
        <v>30</v>
      </c>
      <c r="F29" s="1330">
        <v>1</v>
      </c>
      <c r="G29" s="1330">
        <v>0</v>
      </c>
      <c r="H29" s="1330">
        <v>0</v>
      </c>
      <c r="I29" s="1330">
        <v>4</v>
      </c>
      <c r="J29" s="1330">
        <v>1</v>
      </c>
      <c r="K29" s="1330">
        <v>34</v>
      </c>
      <c r="L29" s="1330">
        <v>2</v>
      </c>
      <c r="M29" s="1330">
        <v>90</v>
      </c>
      <c r="N29" s="1330">
        <v>4</v>
      </c>
      <c r="O29" s="1330">
        <v>6</v>
      </c>
      <c r="P29" s="1330">
        <v>1</v>
      </c>
      <c r="Q29" s="1330">
        <v>0</v>
      </c>
      <c r="R29" s="1330">
        <v>0</v>
      </c>
      <c r="S29" s="1054">
        <f>C29+E29+G29+I29+K29+M29+O29+Q29</f>
        <v>164</v>
      </c>
      <c r="T29" s="1055">
        <f>R29+P29+N29+L29+J29+H29+F29+D29</f>
        <v>9</v>
      </c>
      <c r="U29" s="697">
        <v>187</v>
      </c>
      <c r="V29" s="1">
        <v>8</v>
      </c>
    </row>
    <row r="30" spans="1:22" ht="15" customHeight="1" x14ac:dyDescent="0.25">
      <c r="A30" s="2339"/>
      <c r="B30" s="9" t="s">
        <v>18</v>
      </c>
      <c r="C30" s="1328">
        <v>0</v>
      </c>
      <c r="D30" s="1330">
        <v>0</v>
      </c>
      <c r="E30" s="1330">
        <v>0</v>
      </c>
      <c r="F30" s="1330">
        <v>0</v>
      </c>
      <c r="G30" s="1330">
        <v>0</v>
      </c>
      <c r="H30" s="1330">
        <v>0</v>
      </c>
      <c r="I30" s="1330">
        <v>56</v>
      </c>
      <c r="J30" s="1330">
        <v>3</v>
      </c>
      <c r="K30" s="1330">
        <v>73</v>
      </c>
      <c r="L30" s="1330">
        <v>3</v>
      </c>
      <c r="M30" s="1330">
        <v>207</v>
      </c>
      <c r="N30" s="1330">
        <v>3</v>
      </c>
      <c r="O30" s="1330">
        <v>0</v>
      </c>
      <c r="P30" s="1330">
        <v>0</v>
      </c>
      <c r="Q30" s="1330">
        <v>0</v>
      </c>
      <c r="R30" s="1330">
        <v>0</v>
      </c>
      <c r="S30" s="1052">
        <f>C30+E30+G30+I30+K30+M30+O30+Q30</f>
        <v>336</v>
      </c>
      <c r="T30" s="1053">
        <f>R30+P30+N30+L30+J30+H30+F30+D30</f>
        <v>9</v>
      </c>
      <c r="U30" s="697">
        <v>84</v>
      </c>
      <c r="V30" s="1">
        <v>8</v>
      </c>
    </row>
    <row r="31" spans="1:22" ht="15" customHeight="1" thickBot="1" x14ac:dyDescent="0.3">
      <c r="A31" s="2340"/>
      <c r="B31" s="10" t="s">
        <v>17</v>
      </c>
      <c r="C31" s="1327">
        <f>C28+C29+C30</f>
        <v>0</v>
      </c>
      <c r="D31" s="1327">
        <f t="shared" ref="D31:T31" si="6">D28+D29+D30</f>
        <v>0</v>
      </c>
      <c r="E31" s="1327">
        <f t="shared" si="6"/>
        <v>30</v>
      </c>
      <c r="F31" s="1327">
        <f t="shared" si="6"/>
        <v>1</v>
      </c>
      <c r="G31" s="1327">
        <f t="shared" si="6"/>
        <v>0</v>
      </c>
      <c r="H31" s="1327">
        <f t="shared" si="6"/>
        <v>0</v>
      </c>
      <c r="I31" s="1327">
        <f t="shared" si="6"/>
        <v>60</v>
      </c>
      <c r="J31" s="1327">
        <f t="shared" si="6"/>
        <v>4</v>
      </c>
      <c r="K31" s="1327">
        <f t="shared" si="6"/>
        <v>157</v>
      </c>
      <c r="L31" s="1327">
        <f t="shared" si="6"/>
        <v>6</v>
      </c>
      <c r="M31" s="1327">
        <f t="shared" si="6"/>
        <v>356</v>
      </c>
      <c r="N31" s="1327">
        <f t="shared" si="6"/>
        <v>10</v>
      </c>
      <c r="O31" s="1327">
        <f t="shared" si="6"/>
        <v>20</v>
      </c>
      <c r="P31" s="1327">
        <f t="shared" si="6"/>
        <v>3</v>
      </c>
      <c r="Q31" s="1327">
        <f t="shared" si="6"/>
        <v>0</v>
      </c>
      <c r="R31" s="1327">
        <f t="shared" si="6"/>
        <v>0</v>
      </c>
      <c r="S31" s="2">
        <f t="shared" si="6"/>
        <v>623</v>
      </c>
      <c r="T31" s="1056">
        <f t="shared" si="6"/>
        <v>24</v>
      </c>
      <c r="U31" s="1057">
        <v>484</v>
      </c>
      <c r="V31" s="1058">
        <v>27</v>
      </c>
    </row>
    <row r="32" spans="1:22" ht="15.75" thickTop="1" x14ac:dyDescent="0.25">
      <c r="A32" t="s">
        <v>57</v>
      </c>
      <c r="E32" s="8"/>
    </row>
    <row r="33" spans="1:22" x14ac:dyDescent="0.25">
      <c r="A33" t="s">
        <v>58</v>
      </c>
      <c r="E33" s="8"/>
      <c r="V33" s="311">
        <v>8</v>
      </c>
    </row>
    <row r="34" spans="1:22" x14ac:dyDescent="0.25">
      <c r="A34" s="2406" t="s">
        <v>774</v>
      </c>
      <c r="B34" s="2406"/>
      <c r="C34" s="2406"/>
      <c r="D34" s="2406"/>
      <c r="E34" s="2406"/>
      <c r="F34" s="2406"/>
      <c r="G34" s="2406"/>
      <c r="H34" s="2406"/>
      <c r="I34" s="2406"/>
      <c r="J34" s="2406"/>
      <c r="K34" s="2406"/>
      <c r="L34" s="2406"/>
      <c r="M34" s="2406"/>
      <c r="N34" s="2406"/>
      <c r="O34" s="2406"/>
      <c r="P34" s="2406"/>
      <c r="Q34" s="2406"/>
      <c r="R34" s="2406"/>
      <c r="S34" s="2406"/>
      <c r="T34" s="2406"/>
      <c r="U34" s="2406"/>
      <c r="V34" s="2406"/>
    </row>
    <row r="35" spans="1:22" x14ac:dyDescent="0.25">
      <c r="A35" s="2406"/>
      <c r="B35" s="2406"/>
      <c r="C35" s="2406"/>
      <c r="D35" s="2406"/>
      <c r="E35" s="2406"/>
      <c r="F35" s="2406"/>
      <c r="G35" s="2406"/>
      <c r="H35" s="2406"/>
      <c r="I35" s="2406"/>
      <c r="J35" s="2406"/>
      <c r="K35" s="2406"/>
      <c r="L35" s="2406"/>
      <c r="M35" s="2406"/>
      <c r="N35" s="2406"/>
      <c r="O35" s="2406"/>
      <c r="P35" s="2406"/>
      <c r="Q35" s="2406"/>
      <c r="R35" s="2406"/>
      <c r="S35" s="2406"/>
      <c r="T35" s="2406"/>
      <c r="U35" s="2406"/>
      <c r="V35" s="2406"/>
    </row>
    <row r="36" spans="1:22" x14ac:dyDescent="0.25">
      <c r="V36" s="8"/>
    </row>
  </sheetData>
  <mergeCells count="20">
    <mergeCell ref="A16:A19"/>
    <mergeCell ref="U2:V2"/>
    <mergeCell ref="M2:N2"/>
    <mergeCell ref="A12:A15"/>
    <mergeCell ref="A8:A11"/>
    <mergeCell ref="O2:P2"/>
    <mergeCell ref="I2:J2"/>
    <mergeCell ref="Q2:R2"/>
    <mergeCell ref="A34:V35"/>
    <mergeCell ref="K2:L2"/>
    <mergeCell ref="B2:B3"/>
    <mergeCell ref="C2:D2"/>
    <mergeCell ref="A28:A31"/>
    <mergeCell ref="A2:A3"/>
    <mergeCell ref="G2:H2"/>
    <mergeCell ref="A4:A7"/>
    <mergeCell ref="A20:A23"/>
    <mergeCell ref="E2:F2"/>
    <mergeCell ref="S2:T2"/>
    <mergeCell ref="A24:A27"/>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zoomScale="110" zoomScaleNormal="110" workbookViewId="0">
      <selection activeCell="J5" sqref="J5"/>
    </sheetView>
  </sheetViews>
  <sheetFormatPr baseColWidth="10" defaultRowHeight="15" x14ac:dyDescent="0.25"/>
  <cols>
    <col min="1" max="1" width="13.28515625" customWidth="1"/>
    <col min="2" max="2" width="10.28515625" customWidth="1"/>
    <col min="3" max="3" width="7.42578125" customWidth="1"/>
    <col min="4" max="4" width="7.28515625" customWidth="1"/>
    <col min="5" max="5" width="8" customWidth="1"/>
    <col min="6" max="6" width="9.42578125" customWidth="1"/>
    <col min="7" max="7" width="9" customWidth="1"/>
    <col min="8" max="8" width="9.140625" customWidth="1"/>
    <col min="9" max="9" width="9.28515625" customWidth="1"/>
    <col min="10" max="10" width="13.140625" customWidth="1"/>
  </cols>
  <sheetData>
    <row r="1" spans="1:11" x14ac:dyDescent="0.25">
      <c r="A1" s="8" t="s">
        <v>423</v>
      </c>
      <c r="B1" s="8"/>
    </row>
    <row r="2" spans="1:11" ht="15.75" thickBot="1" x14ac:dyDescent="0.3"/>
    <row r="3" spans="1:11" ht="30.75" customHeight="1" thickTop="1" x14ac:dyDescent="0.25">
      <c r="A3" s="2366" t="s">
        <v>28</v>
      </c>
      <c r="B3" s="2418" t="s">
        <v>23</v>
      </c>
      <c r="C3" s="2392" t="s">
        <v>59</v>
      </c>
      <c r="D3" s="2417"/>
      <c r="E3" s="2357"/>
      <c r="F3" s="2354" t="s">
        <v>60</v>
      </c>
      <c r="G3" s="2393"/>
      <c r="H3" s="2392" t="s">
        <v>19</v>
      </c>
      <c r="I3" s="2357"/>
      <c r="J3" s="2415" t="s">
        <v>61</v>
      </c>
      <c r="K3" s="11"/>
    </row>
    <row r="4" spans="1:11" ht="15.75" thickBot="1" x14ac:dyDescent="0.3">
      <c r="A4" s="2368"/>
      <c r="B4" s="2419"/>
      <c r="C4" s="337" t="s">
        <v>13</v>
      </c>
      <c r="D4" s="324" t="s">
        <v>20</v>
      </c>
      <c r="E4" s="321" t="s">
        <v>120</v>
      </c>
      <c r="F4" s="320" t="s">
        <v>13</v>
      </c>
      <c r="G4" s="323" t="s">
        <v>20</v>
      </c>
      <c r="H4" s="337" t="s">
        <v>13</v>
      </c>
      <c r="I4" s="321" t="s">
        <v>20</v>
      </c>
      <c r="J4" s="2416"/>
    </row>
    <row r="5" spans="1:11" ht="15.75" thickTop="1" x14ac:dyDescent="0.25">
      <c r="A5" s="679" t="s">
        <v>471</v>
      </c>
      <c r="B5" s="1130">
        <v>46</v>
      </c>
      <c r="C5" s="1128">
        <v>6632</v>
      </c>
      <c r="D5" s="1149">
        <v>637</v>
      </c>
      <c r="E5" s="1063">
        <v>7269</v>
      </c>
      <c r="F5" s="1127">
        <v>17214</v>
      </c>
      <c r="G5" s="1150">
        <v>17521</v>
      </c>
      <c r="H5" s="1128">
        <v>23846</v>
      </c>
      <c r="I5" s="1150">
        <v>18158</v>
      </c>
      <c r="J5" s="288">
        <f>H5+I5</f>
        <v>42004</v>
      </c>
    </row>
    <row r="6" spans="1:11" x14ac:dyDescent="0.25">
      <c r="A6" s="385" t="s">
        <v>470</v>
      </c>
      <c r="B6" s="1146">
        <v>60</v>
      </c>
      <c r="C6" s="1126">
        <v>7253</v>
      </c>
      <c r="D6" s="1121">
        <v>788</v>
      </c>
      <c r="E6" s="1152">
        <v>8041</v>
      </c>
      <c r="F6" s="1123">
        <v>20310</v>
      </c>
      <c r="G6" s="1122">
        <v>20500</v>
      </c>
      <c r="H6" s="1126">
        <v>27563</v>
      </c>
      <c r="I6" s="1124">
        <v>21288</v>
      </c>
      <c r="J6" s="288">
        <f t="shared" ref="J6:J11" si="0">H6+I6</f>
        <v>48851</v>
      </c>
    </row>
    <row r="7" spans="1:11" x14ac:dyDescent="0.25">
      <c r="A7" s="385" t="s">
        <v>33</v>
      </c>
      <c r="B7" s="1144">
        <v>45</v>
      </c>
      <c r="C7" s="1148">
        <v>13104</v>
      </c>
      <c r="D7" s="1151">
        <v>788</v>
      </c>
      <c r="E7" s="1064">
        <v>13892</v>
      </c>
      <c r="F7" s="1145">
        <v>47500</v>
      </c>
      <c r="G7" s="1152">
        <v>49744</v>
      </c>
      <c r="H7" s="1148">
        <v>51500</v>
      </c>
      <c r="I7" s="1143">
        <v>52665</v>
      </c>
      <c r="J7" s="288">
        <f t="shared" si="0"/>
        <v>104165</v>
      </c>
    </row>
    <row r="8" spans="1:11" x14ac:dyDescent="0.25">
      <c r="A8" s="385" t="s">
        <v>34</v>
      </c>
      <c r="B8" s="1144">
        <v>54</v>
      </c>
      <c r="C8" s="1148">
        <v>8180</v>
      </c>
      <c r="D8" s="1151">
        <v>908</v>
      </c>
      <c r="E8" s="1152">
        <v>9088</v>
      </c>
      <c r="F8" s="1145">
        <v>16408</v>
      </c>
      <c r="G8" s="1152">
        <v>19036</v>
      </c>
      <c r="H8" s="1138">
        <v>32816</v>
      </c>
      <c r="I8" s="1143">
        <v>45686</v>
      </c>
      <c r="J8" s="288">
        <f>H8+I8</f>
        <v>78502</v>
      </c>
    </row>
    <row r="9" spans="1:11" x14ac:dyDescent="0.25">
      <c r="A9" s="385" t="s">
        <v>35</v>
      </c>
      <c r="B9" s="1118">
        <v>70</v>
      </c>
      <c r="C9" s="1119">
        <v>14094</v>
      </c>
      <c r="D9" s="1153">
        <v>527</v>
      </c>
      <c r="E9" s="1113">
        <v>14621</v>
      </c>
      <c r="F9" s="1115">
        <v>25095</v>
      </c>
      <c r="G9" s="1116">
        <v>26861</v>
      </c>
      <c r="H9" s="1117">
        <v>39510</v>
      </c>
      <c r="I9" s="1115">
        <v>42064</v>
      </c>
      <c r="J9" s="288">
        <f t="shared" si="0"/>
        <v>81574</v>
      </c>
    </row>
    <row r="10" spans="1:11" x14ac:dyDescent="0.25">
      <c r="A10" s="385" t="s">
        <v>36</v>
      </c>
      <c r="B10" s="1144">
        <v>83</v>
      </c>
      <c r="C10" s="1129">
        <v>10691</v>
      </c>
      <c r="D10" s="1147">
        <v>4582</v>
      </c>
      <c r="E10" s="1152">
        <v>15273</v>
      </c>
      <c r="F10" s="1145">
        <v>32210</v>
      </c>
      <c r="G10" s="1152">
        <v>39367</v>
      </c>
      <c r="H10" s="1126">
        <v>49553</v>
      </c>
      <c r="I10" s="1143">
        <v>60565</v>
      </c>
      <c r="J10" s="288">
        <f t="shared" si="0"/>
        <v>110118</v>
      </c>
    </row>
    <row r="11" spans="1:11" ht="15.75" thickBot="1" x14ac:dyDescent="0.3">
      <c r="A11" s="703" t="s">
        <v>37</v>
      </c>
      <c r="B11" s="1137">
        <v>62</v>
      </c>
      <c r="C11" s="1138">
        <v>18165</v>
      </c>
      <c r="D11" s="1139">
        <v>1248</v>
      </c>
      <c r="E11" s="1122">
        <v>19413</v>
      </c>
      <c r="F11" s="1141">
        <v>32837</v>
      </c>
      <c r="G11" s="1140">
        <v>34178</v>
      </c>
      <c r="H11" s="1138">
        <v>46550</v>
      </c>
      <c r="I11" s="1142">
        <v>48440</v>
      </c>
      <c r="J11" s="288">
        <f t="shared" si="0"/>
        <v>94990</v>
      </c>
    </row>
    <row r="12" spans="1:11" ht="16.5" thickTop="1" thickBot="1" x14ac:dyDescent="0.3">
      <c r="A12" s="186" t="s">
        <v>38</v>
      </c>
      <c r="B12" s="707">
        <f>B5+B6+B7+B8+B9+B10+B11</f>
        <v>420</v>
      </c>
      <c r="C12" s="707">
        <f t="shared" ref="C12:J12" si="1">C5+C6+C7+C8+C9+C10+C11</f>
        <v>78119</v>
      </c>
      <c r="D12" s="707">
        <f t="shared" si="1"/>
        <v>9478</v>
      </c>
      <c r="E12" s="707">
        <f t="shared" si="1"/>
        <v>87597</v>
      </c>
      <c r="F12" s="707">
        <f t="shared" si="1"/>
        <v>191574</v>
      </c>
      <c r="G12" s="707">
        <f t="shared" si="1"/>
        <v>207207</v>
      </c>
      <c r="H12" s="707">
        <f t="shared" si="1"/>
        <v>271338</v>
      </c>
      <c r="I12" s="707">
        <f t="shared" si="1"/>
        <v>288866</v>
      </c>
      <c r="J12" s="707">
        <f t="shared" si="1"/>
        <v>560204</v>
      </c>
    </row>
    <row r="13" spans="1:11" ht="15.75" thickTop="1" x14ac:dyDescent="0.25"/>
    <row r="14" spans="1:11" x14ac:dyDescent="0.25">
      <c r="A14" s="96"/>
    </row>
    <row r="15" spans="1:11" x14ac:dyDescent="0.25">
      <c r="A15" s="223"/>
    </row>
    <row r="16" spans="1:11" x14ac:dyDescent="0.25">
      <c r="A16" s="443"/>
    </row>
    <row r="32" spans="13:13" x14ac:dyDescent="0.25">
      <c r="M32" s="8">
        <v>9</v>
      </c>
    </row>
  </sheetData>
  <mergeCells count="6">
    <mergeCell ref="A3:A4"/>
    <mergeCell ref="J3:J4"/>
    <mergeCell ref="F3:G3"/>
    <mergeCell ref="H3:I3"/>
    <mergeCell ref="C3:E3"/>
    <mergeCell ref="B3:B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zoomScale="110" zoomScaleNormal="110" workbookViewId="0">
      <pane ySplit="4" topLeftCell="A11" activePane="bottomLeft" state="frozen"/>
      <selection activeCell="F3" sqref="F3"/>
      <selection pane="bottomLeft" activeCell="K17" sqref="K17"/>
    </sheetView>
  </sheetViews>
  <sheetFormatPr baseColWidth="10" defaultRowHeight="15" x14ac:dyDescent="0.25"/>
  <cols>
    <col min="1" max="1" width="37" customWidth="1"/>
    <col min="2" max="2" width="11.42578125" customWidth="1"/>
    <col min="6" max="6" width="12.42578125" customWidth="1"/>
    <col min="7" max="7" width="11.85546875" customWidth="1"/>
  </cols>
  <sheetData>
    <row r="1" spans="1:16" x14ac:dyDescent="0.25">
      <c r="A1" s="8" t="s">
        <v>424</v>
      </c>
      <c r="B1" s="8"/>
      <c r="C1" s="8"/>
      <c r="D1" s="8"/>
      <c r="E1" s="8"/>
      <c r="F1" s="8"/>
      <c r="G1" s="8"/>
    </row>
    <row r="2" spans="1:16" ht="15.75" thickBot="1" x14ac:dyDescent="0.3"/>
    <row r="3" spans="1:16" ht="16.5" thickTop="1" thickBot="1" x14ac:dyDescent="0.3">
      <c r="A3" s="2366" t="s">
        <v>62</v>
      </c>
      <c r="B3" s="2370" t="s">
        <v>28</v>
      </c>
      <c r="C3" s="2421"/>
      <c r="D3" s="2421"/>
      <c r="E3" s="2421"/>
      <c r="F3" s="2421"/>
      <c r="G3" s="2421"/>
      <c r="H3" s="2371"/>
      <c r="I3" s="2369" t="s">
        <v>63</v>
      </c>
    </row>
    <row r="4" spans="1:16" ht="16.5" thickTop="1" thickBot="1" x14ac:dyDescent="0.3">
      <c r="A4" s="2368"/>
      <c r="B4" s="2251" t="s">
        <v>471</v>
      </c>
      <c r="C4" s="2251" t="s">
        <v>470</v>
      </c>
      <c r="D4" s="2251" t="s">
        <v>33</v>
      </c>
      <c r="E4" s="2251" t="s">
        <v>34</v>
      </c>
      <c r="F4" s="2251" t="s">
        <v>35</v>
      </c>
      <c r="G4" s="2251" t="s">
        <v>36</v>
      </c>
      <c r="H4" s="2251" t="s">
        <v>37</v>
      </c>
      <c r="I4" s="2420"/>
      <c r="J4" s="2222"/>
      <c r="K4" s="14"/>
      <c r="L4" s="2222"/>
      <c r="M4" s="2222"/>
      <c r="N4" s="2222"/>
      <c r="O4" s="2222"/>
      <c r="P4" s="2222"/>
    </row>
    <row r="5" spans="1:16" ht="15.75" thickTop="1" x14ac:dyDescent="0.25">
      <c r="A5" s="102" t="s">
        <v>64</v>
      </c>
      <c r="B5" s="1168">
        <v>1</v>
      </c>
      <c r="C5" s="1168">
        <v>1</v>
      </c>
      <c r="D5" s="2252">
        <v>1</v>
      </c>
      <c r="E5" s="2252">
        <v>1</v>
      </c>
      <c r="F5" s="2253">
        <v>1</v>
      </c>
      <c r="G5" s="1168">
        <v>1</v>
      </c>
      <c r="H5" s="2252">
        <v>1</v>
      </c>
      <c r="I5" s="339">
        <f>SUM(B5:H5)</f>
        <v>7</v>
      </c>
    </row>
    <row r="6" spans="1:16" x14ac:dyDescent="0.25">
      <c r="A6" s="38" t="s">
        <v>65</v>
      </c>
      <c r="B6" s="1168">
        <v>1</v>
      </c>
      <c r="C6" s="1168">
        <v>1</v>
      </c>
      <c r="D6" s="1168">
        <v>1</v>
      </c>
      <c r="E6" s="1168">
        <v>1</v>
      </c>
      <c r="F6" s="2254">
        <v>1</v>
      </c>
      <c r="G6" s="1168">
        <v>1</v>
      </c>
      <c r="H6" s="1168">
        <v>1</v>
      </c>
      <c r="I6" s="339">
        <f t="shared" ref="I6:I21" si="0">SUM(B6:H6)</f>
        <v>7</v>
      </c>
    </row>
    <row r="7" spans="1:16" x14ac:dyDescent="0.25">
      <c r="A7" s="38" t="s">
        <v>66</v>
      </c>
      <c r="B7" s="1168">
        <v>1</v>
      </c>
      <c r="C7" s="1168">
        <v>1</v>
      </c>
      <c r="D7" s="1168">
        <v>1</v>
      </c>
      <c r="E7" s="1168">
        <v>1</v>
      </c>
      <c r="F7" s="2254">
        <v>1</v>
      </c>
      <c r="G7" s="1168">
        <v>1</v>
      </c>
      <c r="H7" s="1168">
        <v>1</v>
      </c>
      <c r="I7" s="339">
        <f t="shared" si="0"/>
        <v>7</v>
      </c>
    </row>
    <row r="8" spans="1:16" x14ac:dyDescent="0.25">
      <c r="A8" s="38" t="s">
        <v>67</v>
      </c>
      <c r="B8" s="1168">
        <v>1</v>
      </c>
      <c r="C8" s="1168">
        <v>1</v>
      </c>
      <c r="D8" s="1168">
        <v>1</v>
      </c>
      <c r="E8" s="1168">
        <v>1</v>
      </c>
      <c r="F8" s="2254">
        <v>1</v>
      </c>
      <c r="G8" s="1168">
        <v>1</v>
      </c>
      <c r="H8" s="1168">
        <v>1</v>
      </c>
      <c r="I8" s="339">
        <f t="shared" si="0"/>
        <v>7</v>
      </c>
    </row>
    <row r="9" spans="1:16" x14ac:dyDescent="0.25">
      <c r="A9" s="38" t="s">
        <v>68</v>
      </c>
      <c r="B9" s="1168">
        <v>1</v>
      </c>
      <c r="C9" s="1168">
        <v>1</v>
      </c>
      <c r="D9" s="1168">
        <v>2</v>
      </c>
      <c r="E9" s="1168">
        <v>1</v>
      </c>
      <c r="F9" s="2254">
        <v>2</v>
      </c>
      <c r="G9" s="1168">
        <v>2</v>
      </c>
      <c r="H9" s="1168">
        <v>2</v>
      </c>
      <c r="I9" s="339">
        <f t="shared" si="0"/>
        <v>11</v>
      </c>
    </row>
    <row r="10" spans="1:16" x14ac:dyDescent="0.25">
      <c r="A10" s="38" t="s">
        <v>69</v>
      </c>
      <c r="B10" s="1168">
        <v>0</v>
      </c>
      <c r="C10" s="1168">
        <v>0</v>
      </c>
      <c r="D10" s="1168">
        <v>0</v>
      </c>
      <c r="E10" s="2255">
        <v>3</v>
      </c>
      <c r="F10" s="2254">
        <v>0</v>
      </c>
      <c r="G10" s="1168">
        <v>0</v>
      </c>
      <c r="H10" s="1168"/>
      <c r="I10" s="339">
        <f t="shared" si="0"/>
        <v>3</v>
      </c>
    </row>
    <row r="11" spans="1:16" x14ac:dyDescent="0.25">
      <c r="A11" s="38" t="s">
        <v>339</v>
      </c>
      <c r="B11" s="1168">
        <v>10</v>
      </c>
      <c r="C11" s="1168">
        <v>12</v>
      </c>
      <c r="D11" s="1168">
        <v>10</v>
      </c>
      <c r="E11" s="1168">
        <v>13</v>
      </c>
      <c r="F11" s="2254">
        <v>12</v>
      </c>
      <c r="G11" s="1168">
        <v>9</v>
      </c>
      <c r="H11" s="1168">
        <v>12</v>
      </c>
      <c r="I11" s="339">
        <f t="shared" si="0"/>
        <v>78</v>
      </c>
    </row>
    <row r="12" spans="1:16" x14ac:dyDescent="0.25">
      <c r="A12" s="38" t="s">
        <v>296</v>
      </c>
      <c r="B12" s="1168">
        <v>1</v>
      </c>
      <c r="C12" s="1168">
        <v>1</v>
      </c>
      <c r="D12" s="1168">
        <v>1</v>
      </c>
      <c r="E12" s="1168">
        <v>1</v>
      </c>
      <c r="F12" s="2254">
        <v>1</v>
      </c>
      <c r="G12" s="1168">
        <v>0</v>
      </c>
      <c r="H12" s="1168">
        <v>1</v>
      </c>
      <c r="I12" s="339">
        <f t="shared" si="0"/>
        <v>6</v>
      </c>
    </row>
    <row r="13" spans="1:16" x14ac:dyDescent="0.25">
      <c r="A13" s="38" t="s">
        <v>295</v>
      </c>
      <c r="B13" s="1168">
        <v>5</v>
      </c>
      <c r="C13" s="1168">
        <v>5</v>
      </c>
      <c r="D13" s="1168">
        <v>4</v>
      </c>
      <c r="E13" s="1168">
        <v>9</v>
      </c>
      <c r="F13" s="2254">
        <v>5</v>
      </c>
      <c r="G13" s="1168">
        <v>3</v>
      </c>
      <c r="H13" s="1168">
        <v>5</v>
      </c>
      <c r="I13" s="339">
        <f t="shared" si="0"/>
        <v>36</v>
      </c>
    </row>
    <row r="14" spans="1:16" x14ac:dyDescent="0.25">
      <c r="A14" s="38" t="s">
        <v>70</v>
      </c>
      <c r="B14" s="1168">
        <v>1</v>
      </c>
      <c r="C14" s="1168">
        <v>1</v>
      </c>
      <c r="D14" s="1168">
        <v>1</v>
      </c>
      <c r="E14" s="1168">
        <v>1</v>
      </c>
      <c r="F14" s="2254">
        <v>1</v>
      </c>
      <c r="G14" s="1168">
        <v>1</v>
      </c>
      <c r="H14" s="1168">
        <v>1</v>
      </c>
      <c r="I14" s="339">
        <f t="shared" si="0"/>
        <v>7</v>
      </c>
    </row>
    <row r="15" spans="1:16" x14ac:dyDescent="0.25">
      <c r="A15" s="38" t="s">
        <v>398</v>
      </c>
      <c r="B15" s="1168">
        <v>3</v>
      </c>
      <c r="C15" s="1168">
        <v>5</v>
      </c>
      <c r="D15" s="1168">
        <v>3</v>
      </c>
      <c r="E15" s="1168">
        <v>4</v>
      </c>
      <c r="F15" s="2254">
        <v>4</v>
      </c>
      <c r="G15" s="1168">
        <v>5</v>
      </c>
      <c r="H15" s="1168">
        <v>5</v>
      </c>
      <c r="I15" s="339">
        <f t="shared" si="0"/>
        <v>29</v>
      </c>
    </row>
    <row r="16" spans="1:16" x14ac:dyDescent="0.25">
      <c r="A16" s="38" t="s">
        <v>397</v>
      </c>
      <c r="B16" s="1168">
        <v>8</v>
      </c>
      <c r="C16" s="1168">
        <v>8</v>
      </c>
      <c r="D16" s="1168">
        <v>13</v>
      </c>
      <c r="E16" s="1168">
        <v>18</v>
      </c>
      <c r="F16" s="2255">
        <v>11</v>
      </c>
      <c r="G16" s="1168">
        <v>8</v>
      </c>
      <c r="H16" s="1168">
        <v>12</v>
      </c>
      <c r="I16" s="339">
        <f t="shared" si="0"/>
        <v>78</v>
      </c>
    </row>
    <row r="17" spans="1:9" x14ac:dyDescent="0.25">
      <c r="A17" s="38" t="s">
        <v>400</v>
      </c>
      <c r="B17" s="1168">
        <v>1</v>
      </c>
      <c r="C17" s="1168">
        <v>1</v>
      </c>
      <c r="D17" s="1168">
        <v>2</v>
      </c>
      <c r="E17" s="1168">
        <v>0</v>
      </c>
      <c r="F17" s="2254">
        <v>1</v>
      </c>
      <c r="G17" s="1168">
        <v>2</v>
      </c>
      <c r="H17" s="1168">
        <v>2</v>
      </c>
      <c r="I17" s="339">
        <f t="shared" si="0"/>
        <v>9</v>
      </c>
    </row>
    <row r="18" spans="1:9" x14ac:dyDescent="0.25">
      <c r="A18" s="338" t="s">
        <v>399</v>
      </c>
      <c r="B18" s="1168">
        <v>2</v>
      </c>
      <c r="C18" s="1168">
        <v>2</v>
      </c>
      <c r="D18" s="1169">
        <v>5</v>
      </c>
      <c r="E18" s="1169">
        <v>4</v>
      </c>
      <c r="F18" s="2255">
        <v>7</v>
      </c>
      <c r="G18" s="1169">
        <v>7</v>
      </c>
      <c r="H18" s="1169">
        <v>2</v>
      </c>
      <c r="I18" s="339">
        <f t="shared" si="0"/>
        <v>29</v>
      </c>
    </row>
    <row r="19" spans="1:9" x14ac:dyDescent="0.25">
      <c r="A19" s="338" t="s">
        <v>401</v>
      </c>
      <c r="B19" s="1168">
        <v>0</v>
      </c>
      <c r="C19" s="1168">
        <v>0</v>
      </c>
      <c r="D19" s="1169">
        <v>0</v>
      </c>
      <c r="E19" s="1169">
        <v>0</v>
      </c>
      <c r="F19" s="2254">
        <v>0</v>
      </c>
      <c r="G19" s="1169">
        <v>1</v>
      </c>
      <c r="H19" s="1169">
        <v>0</v>
      </c>
      <c r="I19" s="339">
        <f t="shared" si="0"/>
        <v>1</v>
      </c>
    </row>
    <row r="20" spans="1:9" x14ac:dyDescent="0.25">
      <c r="A20" s="338" t="s">
        <v>402</v>
      </c>
      <c r="B20" s="1168">
        <v>1</v>
      </c>
      <c r="C20" s="1168">
        <v>2</v>
      </c>
      <c r="D20" s="1169">
        <v>1</v>
      </c>
      <c r="E20" s="1169">
        <v>1</v>
      </c>
      <c r="F20" s="2254">
        <v>2</v>
      </c>
      <c r="G20" s="1169">
        <v>1</v>
      </c>
      <c r="H20" s="1169">
        <v>1</v>
      </c>
      <c r="I20" s="339">
        <f t="shared" si="0"/>
        <v>9</v>
      </c>
    </row>
    <row r="21" spans="1:9" ht="15.75" thickBot="1" x14ac:dyDescent="0.3">
      <c r="A21" s="338" t="s">
        <v>403</v>
      </c>
      <c r="B21" s="1168">
        <v>1</v>
      </c>
      <c r="C21" s="1168">
        <v>1</v>
      </c>
      <c r="D21" s="1169">
        <v>1</v>
      </c>
      <c r="E21" s="1169">
        <v>1</v>
      </c>
      <c r="F21" s="2256">
        <v>1</v>
      </c>
      <c r="G21" s="1170">
        <v>1</v>
      </c>
      <c r="H21" s="1169">
        <v>1</v>
      </c>
      <c r="I21" s="709">
        <f t="shared" si="0"/>
        <v>7</v>
      </c>
    </row>
    <row r="22" spans="1:9" ht="16.5" thickTop="1" thickBot="1" x14ac:dyDescent="0.3">
      <c r="A22" s="666" t="s">
        <v>17</v>
      </c>
      <c r="B22" s="710">
        <f t="shared" ref="B22:I22" si="1">SUM(B5:B21)</f>
        <v>38</v>
      </c>
      <c r="C22" s="710">
        <f t="shared" si="1"/>
        <v>43</v>
      </c>
      <c r="D22" s="710">
        <f t="shared" si="1"/>
        <v>47</v>
      </c>
      <c r="E22" s="710">
        <f t="shared" si="1"/>
        <v>60</v>
      </c>
      <c r="F22" s="710">
        <f t="shared" si="1"/>
        <v>51</v>
      </c>
      <c r="G22" s="710">
        <f t="shared" si="1"/>
        <v>44</v>
      </c>
      <c r="H22" s="710">
        <f t="shared" si="1"/>
        <v>48</v>
      </c>
      <c r="I22" s="710">
        <f t="shared" si="1"/>
        <v>331</v>
      </c>
    </row>
    <row r="23" spans="1:9" ht="15.75" thickTop="1" x14ac:dyDescent="0.25">
      <c r="A23" s="14"/>
      <c r="B23" s="14"/>
      <c r="C23" s="14"/>
      <c r="D23" s="14"/>
      <c r="E23" s="14"/>
      <c r="F23" s="14"/>
      <c r="G23" s="14"/>
      <c r="H23" s="14"/>
      <c r="I23" s="14"/>
    </row>
    <row r="24" spans="1:9" x14ac:dyDescent="0.25">
      <c r="A24" s="223"/>
    </row>
    <row r="25" spans="1:9" x14ac:dyDescent="0.25">
      <c r="A25" s="223"/>
    </row>
    <row r="26" spans="1:9" x14ac:dyDescent="0.25">
      <c r="A26" s="223"/>
    </row>
    <row r="27" spans="1:9" x14ac:dyDescent="0.25">
      <c r="A27" s="223"/>
    </row>
    <row r="28" spans="1:9" x14ac:dyDescent="0.25">
      <c r="A28" s="223"/>
    </row>
    <row r="29" spans="1:9" x14ac:dyDescent="0.25">
      <c r="A29" s="223"/>
    </row>
    <row r="32" spans="1:9" x14ac:dyDescent="0.25">
      <c r="I32" s="8">
        <v>10</v>
      </c>
    </row>
    <row r="33" spans="10:10" x14ac:dyDescent="0.25">
      <c r="J33" s="8"/>
    </row>
  </sheetData>
  <mergeCells count="3">
    <mergeCell ref="A3:A4"/>
    <mergeCell ref="I3:I4"/>
    <mergeCell ref="B3:H3"/>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zoomScale="110" zoomScaleNormal="110" workbookViewId="0">
      <selection activeCell="J19" sqref="J19"/>
    </sheetView>
  </sheetViews>
  <sheetFormatPr baseColWidth="10" defaultRowHeight="15" x14ac:dyDescent="0.25"/>
  <cols>
    <col min="1" max="1" width="15.28515625" customWidth="1"/>
    <col min="6" max="6" width="10.28515625" customWidth="1"/>
    <col min="7" max="7" width="12.42578125" customWidth="1"/>
  </cols>
  <sheetData>
    <row r="1" spans="1:10" x14ac:dyDescent="0.25">
      <c r="A1" s="8" t="s">
        <v>425</v>
      </c>
      <c r="B1" s="8"/>
      <c r="C1" s="8"/>
      <c r="D1" s="8"/>
      <c r="E1" s="8"/>
    </row>
    <row r="2" spans="1:10" ht="15.75" thickBot="1" x14ac:dyDescent="0.3"/>
    <row r="3" spans="1:10" ht="16.5" thickTop="1" thickBot="1" x14ac:dyDescent="0.3">
      <c r="A3" s="2387" t="s">
        <v>71</v>
      </c>
      <c r="B3" s="2422" t="s">
        <v>76</v>
      </c>
      <c r="C3" s="2423"/>
      <c r="D3" s="2423"/>
      <c r="E3" s="2423"/>
      <c r="F3" s="2423"/>
      <c r="G3" s="2423"/>
      <c r="H3" s="2423"/>
      <c r="I3" s="2423"/>
      <c r="J3" s="2424"/>
    </row>
    <row r="4" spans="1:10" ht="31.5" thickTop="1" thickBot="1" x14ac:dyDescent="0.3">
      <c r="A4" s="2389"/>
      <c r="B4" s="2257" t="s">
        <v>622</v>
      </c>
      <c r="C4" s="2258" t="s">
        <v>471</v>
      </c>
      <c r="D4" s="2258" t="s">
        <v>470</v>
      </c>
      <c r="E4" s="2258" t="s">
        <v>33</v>
      </c>
      <c r="F4" s="2258" t="s">
        <v>34</v>
      </c>
      <c r="G4" s="2258" t="s">
        <v>35</v>
      </c>
      <c r="H4" s="2258" t="s">
        <v>36</v>
      </c>
      <c r="I4" s="2259" t="s">
        <v>37</v>
      </c>
      <c r="J4" s="2260" t="s">
        <v>38</v>
      </c>
    </row>
    <row r="5" spans="1:10" ht="15.75" thickTop="1" x14ac:dyDescent="0.25">
      <c r="A5" s="342" t="s">
        <v>623</v>
      </c>
      <c r="B5" s="39">
        <v>4</v>
      </c>
      <c r="C5" s="1160">
        <v>0</v>
      </c>
      <c r="D5" s="1160">
        <v>0</v>
      </c>
      <c r="E5" s="1160">
        <v>0</v>
      </c>
      <c r="F5" s="1160">
        <v>0</v>
      </c>
      <c r="G5" s="1160">
        <v>0</v>
      </c>
      <c r="H5" s="1160">
        <v>0</v>
      </c>
      <c r="I5" s="1156">
        <v>0</v>
      </c>
      <c r="J5" s="112">
        <f t="shared" ref="J5:J10" si="0">B5+C5+D5+E5+F5+G5+H5+I5</f>
        <v>4</v>
      </c>
    </row>
    <row r="6" spans="1:10" x14ac:dyDescent="0.25">
      <c r="A6" s="336" t="s">
        <v>72</v>
      </c>
      <c r="B6" s="341">
        <v>76</v>
      </c>
      <c r="C6" s="1156">
        <v>5</v>
      </c>
      <c r="D6" s="2132">
        <v>4</v>
      </c>
      <c r="E6" s="1158">
        <v>4</v>
      </c>
      <c r="F6" s="1158">
        <v>8</v>
      </c>
      <c r="G6" s="1158">
        <v>5</v>
      </c>
      <c r="H6" s="1158">
        <v>6</v>
      </c>
      <c r="I6" s="1120">
        <v>6</v>
      </c>
      <c r="J6" s="336">
        <f t="shared" si="0"/>
        <v>114</v>
      </c>
    </row>
    <row r="7" spans="1:10" x14ac:dyDescent="0.25">
      <c r="A7" s="333" t="s">
        <v>73</v>
      </c>
      <c r="B7" s="39">
        <v>54</v>
      </c>
      <c r="C7" s="1156">
        <v>24</v>
      </c>
      <c r="D7" s="2132">
        <v>26</v>
      </c>
      <c r="E7" s="1160">
        <v>22</v>
      </c>
      <c r="F7" s="1160">
        <v>17</v>
      </c>
      <c r="G7" s="1160">
        <v>29</v>
      </c>
      <c r="H7" s="1160">
        <v>22</v>
      </c>
      <c r="I7" s="1156">
        <v>25</v>
      </c>
      <c r="J7" s="333">
        <f t="shared" si="0"/>
        <v>219</v>
      </c>
    </row>
    <row r="8" spans="1:10" x14ac:dyDescent="0.25">
      <c r="A8" s="333" t="s">
        <v>74</v>
      </c>
      <c r="B8" s="39">
        <v>16</v>
      </c>
      <c r="C8" s="1156">
        <v>11</v>
      </c>
      <c r="D8" s="2132">
        <v>13</v>
      </c>
      <c r="E8" s="1160">
        <v>19</v>
      </c>
      <c r="F8" s="1160">
        <v>19</v>
      </c>
      <c r="G8" s="1160">
        <v>16</v>
      </c>
      <c r="H8" s="1160">
        <v>17</v>
      </c>
      <c r="I8" s="1156">
        <v>20</v>
      </c>
      <c r="J8" s="333">
        <f t="shared" si="0"/>
        <v>131</v>
      </c>
    </row>
    <row r="9" spans="1:10" x14ac:dyDescent="0.25">
      <c r="A9" s="333" t="s">
        <v>602</v>
      </c>
      <c r="B9" s="39">
        <v>64</v>
      </c>
      <c r="C9" s="1156">
        <v>8</v>
      </c>
      <c r="D9" s="2132">
        <v>10</v>
      </c>
      <c r="E9" s="1160">
        <v>18</v>
      </c>
      <c r="F9" s="1160">
        <v>11</v>
      </c>
      <c r="G9" s="1160">
        <v>15</v>
      </c>
      <c r="H9" s="1160">
        <v>13</v>
      </c>
      <c r="I9" s="1156">
        <v>9</v>
      </c>
      <c r="J9" s="333">
        <f t="shared" si="0"/>
        <v>148</v>
      </c>
    </row>
    <row r="10" spans="1:10" ht="15.75" thickBot="1" x14ac:dyDescent="0.3">
      <c r="A10" s="758" t="s">
        <v>601</v>
      </c>
      <c r="B10" s="362">
        <v>50</v>
      </c>
      <c r="C10" s="1165">
        <v>6</v>
      </c>
      <c r="D10" s="1863">
        <v>7</v>
      </c>
      <c r="E10" s="1162">
        <v>4</v>
      </c>
      <c r="F10" s="1162">
        <v>8</v>
      </c>
      <c r="G10" s="1162">
        <v>12</v>
      </c>
      <c r="H10" s="1162">
        <v>7</v>
      </c>
      <c r="I10" s="1165">
        <v>6</v>
      </c>
      <c r="J10" s="758">
        <f t="shared" si="0"/>
        <v>100</v>
      </c>
    </row>
    <row r="11" spans="1:10" ht="16.5" thickTop="1" thickBot="1" x14ac:dyDescent="0.3">
      <c r="A11" s="163" t="s">
        <v>17</v>
      </c>
      <c r="B11" s="759">
        <f>SUM(B5:B10)</f>
        <v>264</v>
      </c>
      <c r="C11" s="759">
        <f t="shared" ref="C11:J11" si="1">SUM(C5:C10)</f>
        <v>54</v>
      </c>
      <c r="D11" s="759">
        <f t="shared" si="1"/>
        <v>60</v>
      </c>
      <c r="E11" s="759">
        <f t="shared" si="1"/>
        <v>67</v>
      </c>
      <c r="F11" s="759">
        <f t="shared" si="1"/>
        <v>63</v>
      </c>
      <c r="G11" s="759">
        <f t="shared" si="1"/>
        <v>77</v>
      </c>
      <c r="H11" s="759">
        <f t="shared" si="1"/>
        <v>65</v>
      </c>
      <c r="I11" s="761">
        <f t="shared" si="1"/>
        <v>66</v>
      </c>
      <c r="J11" s="163">
        <f t="shared" si="1"/>
        <v>716</v>
      </c>
    </row>
    <row r="12" spans="1:10" ht="15.75" thickTop="1" x14ac:dyDescent="0.25"/>
    <row r="13" spans="1:10" x14ac:dyDescent="0.25">
      <c r="A13" s="96"/>
    </row>
    <row r="14" spans="1:10" x14ac:dyDescent="0.25">
      <c r="A14" s="223"/>
    </row>
    <row r="16" spans="1:10" x14ac:dyDescent="0.25">
      <c r="A16" s="96"/>
    </row>
    <row r="18" spans="2:11" x14ac:dyDescent="0.25">
      <c r="B18" s="8"/>
      <c r="C18" s="8"/>
      <c r="D18" s="8"/>
      <c r="E18" s="8"/>
      <c r="F18" s="8"/>
      <c r="G18" s="8"/>
      <c r="H18" s="8"/>
      <c r="I18" s="8"/>
      <c r="J18" s="8"/>
    </row>
    <row r="32" spans="2:11" x14ac:dyDescent="0.25">
      <c r="K32" s="8">
        <v>11</v>
      </c>
    </row>
    <row r="34" spans="11:11" x14ac:dyDescent="0.25">
      <c r="K34" s="8"/>
    </row>
  </sheetData>
  <mergeCells count="2">
    <mergeCell ref="B3:J3"/>
    <mergeCell ref="A3:A4"/>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zoomScale="110" zoomScaleNormal="110" workbookViewId="0">
      <selection activeCell="H19" sqref="H19"/>
    </sheetView>
  </sheetViews>
  <sheetFormatPr baseColWidth="10" defaultRowHeight="15" x14ac:dyDescent="0.25"/>
  <cols>
    <col min="2" max="2" width="5.5703125" customWidth="1"/>
    <col min="3" max="3" width="5.7109375" customWidth="1"/>
    <col min="4" max="4" width="5" customWidth="1"/>
    <col min="5" max="5" width="4.140625" customWidth="1"/>
    <col min="6" max="6" width="5" customWidth="1"/>
    <col min="7" max="7" width="4.42578125" customWidth="1"/>
    <col min="8" max="8" width="6.85546875" customWidth="1"/>
    <col min="9" max="9" width="6.5703125" customWidth="1"/>
    <col min="10" max="10" width="6.140625" customWidth="1"/>
    <col min="11" max="11" width="7.28515625" customWidth="1"/>
    <col min="12" max="12" width="4.85546875" customWidth="1"/>
    <col min="13" max="13" width="4.5703125" customWidth="1"/>
    <col min="14" max="14" width="5.5703125" customWidth="1"/>
    <col min="15" max="15" width="6.140625" customWidth="1"/>
    <col min="16" max="16" width="7.7109375" customWidth="1"/>
    <col min="17" max="17" width="7" customWidth="1"/>
    <col min="18" max="18" width="7.140625" customWidth="1"/>
    <col min="19" max="19" width="6.7109375" customWidth="1"/>
    <col min="20" max="20" width="8" customWidth="1"/>
    <col min="21" max="21" width="7.28515625" customWidth="1"/>
  </cols>
  <sheetData>
    <row r="1" spans="1:21" x14ac:dyDescent="0.25">
      <c r="A1" s="8" t="s">
        <v>426</v>
      </c>
      <c r="C1" s="8"/>
      <c r="D1" s="8"/>
      <c r="E1" s="8"/>
      <c r="F1" s="8"/>
      <c r="G1" s="8"/>
      <c r="H1" s="8"/>
      <c r="I1" s="8"/>
      <c r="J1" s="8"/>
      <c r="K1" s="8"/>
      <c r="L1" s="3"/>
    </row>
    <row r="2" spans="1:21" ht="15.75" thickBot="1" x14ac:dyDescent="0.3"/>
    <row r="3" spans="1:21" ht="15.75" thickTop="1" x14ac:dyDescent="0.25">
      <c r="A3" s="2366" t="s">
        <v>28</v>
      </c>
      <c r="B3" s="154" t="s">
        <v>24</v>
      </c>
      <c r="C3" s="18"/>
      <c r="D3" s="18"/>
      <c r="E3" s="18"/>
      <c r="F3" s="18"/>
      <c r="G3" s="18"/>
      <c r="H3" s="18"/>
      <c r="I3" s="19"/>
      <c r="J3" s="152" t="s">
        <v>25</v>
      </c>
      <c r="K3" s="18"/>
      <c r="L3" s="18"/>
      <c r="M3" s="18"/>
      <c r="N3" s="18"/>
      <c r="O3" s="156"/>
      <c r="P3" s="154" t="s">
        <v>26</v>
      </c>
      <c r="Q3" s="18"/>
      <c r="R3" s="18"/>
      <c r="S3" s="18"/>
      <c r="T3" s="18"/>
      <c r="U3" s="19"/>
    </row>
    <row r="4" spans="1:21" x14ac:dyDescent="0.25">
      <c r="A4" s="2367"/>
      <c r="B4" s="2427" t="s">
        <v>13</v>
      </c>
      <c r="C4" s="2428"/>
      <c r="D4" s="2428" t="s">
        <v>20</v>
      </c>
      <c r="E4" s="2428"/>
      <c r="F4" s="2428" t="s">
        <v>27</v>
      </c>
      <c r="G4" s="2428"/>
      <c r="H4" s="2425" t="s">
        <v>17</v>
      </c>
      <c r="I4" s="2429"/>
      <c r="J4" s="2430" t="s">
        <v>13</v>
      </c>
      <c r="K4" s="2428"/>
      <c r="L4" s="2428" t="s">
        <v>20</v>
      </c>
      <c r="M4" s="2428"/>
      <c r="N4" s="2425" t="s">
        <v>17</v>
      </c>
      <c r="O4" s="2426"/>
      <c r="P4" s="2427" t="s">
        <v>13</v>
      </c>
      <c r="Q4" s="2428"/>
      <c r="R4" s="2428" t="s">
        <v>20</v>
      </c>
      <c r="S4" s="2428"/>
      <c r="T4" s="2425" t="s">
        <v>17</v>
      </c>
      <c r="U4" s="2429"/>
    </row>
    <row r="5" spans="1:21" ht="15.75" thickBot="1" x14ac:dyDescent="0.3">
      <c r="A5" s="2368"/>
      <c r="B5" s="255" t="s">
        <v>21</v>
      </c>
      <c r="C5" s="230" t="s">
        <v>22</v>
      </c>
      <c r="D5" s="230" t="s">
        <v>21</v>
      </c>
      <c r="E5" s="230" t="s">
        <v>22</v>
      </c>
      <c r="F5" s="230" t="s">
        <v>21</v>
      </c>
      <c r="G5" s="230" t="s">
        <v>22</v>
      </c>
      <c r="H5" s="230" t="s">
        <v>21</v>
      </c>
      <c r="I5" s="256" t="s">
        <v>22</v>
      </c>
      <c r="J5" s="257" t="s">
        <v>21</v>
      </c>
      <c r="K5" s="230" t="s">
        <v>22</v>
      </c>
      <c r="L5" s="230" t="s">
        <v>21</v>
      </c>
      <c r="M5" s="230" t="s">
        <v>22</v>
      </c>
      <c r="N5" s="230" t="s">
        <v>21</v>
      </c>
      <c r="O5" s="258" t="s">
        <v>22</v>
      </c>
      <c r="P5" s="255" t="s">
        <v>21</v>
      </c>
      <c r="Q5" s="230" t="s">
        <v>22</v>
      </c>
      <c r="R5" s="230" t="s">
        <v>21</v>
      </c>
      <c r="S5" s="230" t="s">
        <v>22</v>
      </c>
      <c r="T5" s="230" t="s">
        <v>21</v>
      </c>
      <c r="U5" s="256" t="s">
        <v>22</v>
      </c>
    </row>
    <row r="6" spans="1:21" ht="15.75" thickTop="1" x14ac:dyDescent="0.25">
      <c r="A6" s="680" t="s">
        <v>471</v>
      </c>
      <c r="B6" s="1289">
        <v>174</v>
      </c>
      <c r="C6" s="1290">
        <v>157</v>
      </c>
      <c r="D6" s="1290">
        <v>155</v>
      </c>
      <c r="E6" s="1291">
        <v>69</v>
      </c>
      <c r="F6" s="1291">
        <v>24</v>
      </c>
      <c r="G6" s="1291">
        <v>15</v>
      </c>
      <c r="H6" s="1292">
        <f t="shared" ref="H6:I13" si="0">B6+D6+F6</f>
        <v>353</v>
      </c>
      <c r="I6" s="1293">
        <f t="shared" si="0"/>
        <v>241</v>
      </c>
      <c r="J6" s="1294">
        <v>189</v>
      </c>
      <c r="K6" s="1291">
        <v>125</v>
      </c>
      <c r="L6" s="1292">
        <v>164</v>
      </c>
      <c r="M6" s="1290">
        <v>145</v>
      </c>
      <c r="N6" s="1292">
        <f t="shared" ref="N6:O13" si="1">J6+L6</f>
        <v>353</v>
      </c>
      <c r="O6" s="1293">
        <f t="shared" si="1"/>
        <v>270</v>
      </c>
      <c r="P6" s="1295">
        <v>3780</v>
      </c>
      <c r="Q6" s="1290">
        <v>3270</v>
      </c>
      <c r="R6" s="1290">
        <v>3280</v>
      </c>
      <c r="S6" s="1290">
        <v>1605</v>
      </c>
      <c r="T6" s="1292">
        <f t="shared" ref="T6:U13" si="2">P6+R6</f>
        <v>7060</v>
      </c>
      <c r="U6" s="1296">
        <f t="shared" si="2"/>
        <v>4875</v>
      </c>
    </row>
    <row r="7" spans="1:21" x14ac:dyDescent="0.25">
      <c r="A7" s="681" t="s">
        <v>470</v>
      </c>
      <c r="B7" s="1289">
        <v>140</v>
      </c>
      <c r="C7" s="1297">
        <v>120</v>
      </c>
      <c r="D7" s="1297">
        <v>60</v>
      </c>
      <c r="E7" s="1292">
        <v>50</v>
      </c>
      <c r="F7" s="1292">
        <v>25</v>
      </c>
      <c r="G7" s="1292">
        <v>22</v>
      </c>
      <c r="H7" s="1292">
        <f t="shared" si="0"/>
        <v>225</v>
      </c>
      <c r="I7" s="1293">
        <f t="shared" si="0"/>
        <v>192</v>
      </c>
      <c r="J7" s="1298">
        <v>157</v>
      </c>
      <c r="K7" s="1299">
        <v>138</v>
      </c>
      <c r="L7" s="1299">
        <v>68</v>
      </c>
      <c r="M7" s="1300">
        <v>54</v>
      </c>
      <c r="N7" s="1292">
        <f t="shared" si="1"/>
        <v>225</v>
      </c>
      <c r="O7" s="1293">
        <f t="shared" si="1"/>
        <v>192</v>
      </c>
      <c r="P7" s="1301">
        <v>3140</v>
      </c>
      <c r="Q7" s="1299">
        <v>2760</v>
      </c>
      <c r="R7" s="1300">
        <v>1360</v>
      </c>
      <c r="S7" s="1300">
        <v>1080</v>
      </c>
      <c r="T7" s="1292">
        <f t="shared" si="2"/>
        <v>4500</v>
      </c>
      <c r="U7" s="1296">
        <f t="shared" si="2"/>
        <v>3840</v>
      </c>
    </row>
    <row r="8" spans="1:21" x14ac:dyDescent="0.25">
      <c r="A8" s="224" t="s">
        <v>33</v>
      </c>
      <c r="B8" s="1302">
        <v>220</v>
      </c>
      <c r="C8" s="1300">
        <v>200</v>
      </c>
      <c r="D8" s="1300">
        <v>25</v>
      </c>
      <c r="E8" s="1300">
        <v>24</v>
      </c>
      <c r="F8" s="1300">
        <v>25</v>
      </c>
      <c r="G8" s="1300">
        <v>20</v>
      </c>
      <c r="H8" s="1292">
        <f t="shared" si="0"/>
        <v>270</v>
      </c>
      <c r="I8" s="1293">
        <f t="shared" si="0"/>
        <v>244</v>
      </c>
      <c r="J8" s="1303">
        <v>240</v>
      </c>
      <c r="K8" s="1297">
        <v>220</v>
      </c>
      <c r="L8" s="1297">
        <v>30</v>
      </c>
      <c r="M8" s="1297">
        <v>24</v>
      </c>
      <c r="N8" s="1292">
        <f t="shared" si="1"/>
        <v>270</v>
      </c>
      <c r="O8" s="1304">
        <f t="shared" si="1"/>
        <v>244</v>
      </c>
      <c r="P8" s="1289">
        <v>4800</v>
      </c>
      <c r="Q8" s="1297">
        <v>4400</v>
      </c>
      <c r="R8" s="1297">
        <v>520</v>
      </c>
      <c r="S8" s="1297">
        <v>480</v>
      </c>
      <c r="T8" s="1292">
        <f t="shared" si="2"/>
        <v>5320</v>
      </c>
      <c r="U8" s="1293">
        <f t="shared" si="2"/>
        <v>4880</v>
      </c>
    </row>
    <row r="9" spans="1:21" x14ac:dyDescent="0.25">
      <c r="A9" s="224" t="s">
        <v>34</v>
      </c>
      <c r="B9" s="1305">
        <v>200</v>
      </c>
      <c r="C9" s="1306">
        <v>140</v>
      </c>
      <c r="D9" s="1306">
        <v>70</v>
      </c>
      <c r="E9" s="1306">
        <v>60</v>
      </c>
      <c r="F9" s="1306">
        <v>40</v>
      </c>
      <c r="G9" s="1306">
        <v>30</v>
      </c>
      <c r="H9" s="1292">
        <f>B9+D9+F9</f>
        <v>310</v>
      </c>
      <c r="I9" s="1293">
        <f>C9+E9+G9</f>
        <v>230</v>
      </c>
      <c r="J9" s="1307">
        <v>200</v>
      </c>
      <c r="K9" s="1306">
        <v>140</v>
      </c>
      <c r="L9" s="1306">
        <v>110</v>
      </c>
      <c r="M9" s="1306">
        <v>90</v>
      </c>
      <c r="N9" s="1292">
        <f>J9+L9</f>
        <v>310</v>
      </c>
      <c r="O9" s="1308">
        <f>K9+M9</f>
        <v>230</v>
      </c>
      <c r="P9" s="1305">
        <v>5000</v>
      </c>
      <c r="Q9" s="1306">
        <v>3500</v>
      </c>
      <c r="R9" s="1306">
        <v>2750</v>
      </c>
      <c r="S9" s="1306">
        <v>2250</v>
      </c>
      <c r="T9" s="1292">
        <f>P9+R9</f>
        <v>7750</v>
      </c>
      <c r="U9" s="1293">
        <f>Q9+S9</f>
        <v>5750</v>
      </c>
    </row>
    <row r="10" spans="1:21" x14ac:dyDescent="0.25">
      <c r="A10" s="1097" t="s">
        <v>35</v>
      </c>
      <c r="B10" s="1309">
        <v>220</v>
      </c>
      <c r="C10" s="1307">
        <v>130</v>
      </c>
      <c r="D10" s="1310">
        <v>50</v>
      </c>
      <c r="E10" s="1307">
        <v>25</v>
      </c>
      <c r="F10" s="1310">
        <v>34</v>
      </c>
      <c r="G10" s="1307">
        <v>34</v>
      </c>
      <c r="H10" s="1292">
        <f t="shared" si="0"/>
        <v>304</v>
      </c>
      <c r="I10" s="1293">
        <f t="shared" si="0"/>
        <v>189</v>
      </c>
      <c r="J10" s="1311">
        <v>340</v>
      </c>
      <c r="K10" s="1306">
        <v>240</v>
      </c>
      <c r="L10" s="1311">
        <v>100</v>
      </c>
      <c r="M10" s="1306">
        <v>40</v>
      </c>
      <c r="N10" s="1292">
        <f t="shared" si="1"/>
        <v>440</v>
      </c>
      <c r="O10" s="1308">
        <f t="shared" si="1"/>
        <v>280</v>
      </c>
      <c r="P10" s="1309">
        <v>240</v>
      </c>
      <c r="Q10" s="1307">
        <v>160</v>
      </c>
      <c r="R10" s="1311">
        <v>100</v>
      </c>
      <c r="S10" s="1306">
        <v>60</v>
      </c>
      <c r="T10" s="1292">
        <v>6080</v>
      </c>
      <c r="U10" s="1293">
        <v>3780</v>
      </c>
    </row>
    <row r="11" spans="1:21" x14ac:dyDescent="0.25">
      <c r="A11" s="681" t="s">
        <v>36</v>
      </c>
      <c r="B11" s="1312">
        <v>473</v>
      </c>
      <c r="C11" s="1306">
        <v>462</v>
      </c>
      <c r="D11" s="1313">
        <v>275</v>
      </c>
      <c r="E11" s="1306">
        <v>261</v>
      </c>
      <c r="F11" s="1313">
        <v>102</v>
      </c>
      <c r="G11" s="1306">
        <v>77</v>
      </c>
      <c r="H11" s="1292">
        <f t="shared" si="0"/>
        <v>850</v>
      </c>
      <c r="I11" s="1293">
        <f t="shared" si="0"/>
        <v>800</v>
      </c>
      <c r="J11" s="1307">
        <v>548</v>
      </c>
      <c r="K11" s="1306">
        <v>509</v>
      </c>
      <c r="L11" s="1306">
        <v>302</v>
      </c>
      <c r="M11" s="1306">
        <v>291</v>
      </c>
      <c r="N11" s="1292">
        <f t="shared" si="1"/>
        <v>850</v>
      </c>
      <c r="O11" s="1304">
        <f t="shared" si="1"/>
        <v>800</v>
      </c>
      <c r="P11" s="1312">
        <v>10960</v>
      </c>
      <c r="Q11" s="1306">
        <v>10180</v>
      </c>
      <c r="R11" s="1306">
        <v>6040</v>
      </c>
      <c r="S11" s="1306">
        <v>5820</v>
      </c>
      <c r="T11" s="1292">
        <f t="shared" si="2"/>
        <v>17000</v>
      </c>
      <c r="U11" s="1293">
        <f t="shared" si="2"/>
        <v>16000</v>
      </c>
    </row>
    <row r="12" spans="1:21" ht="15.75" thickBot="1" x14ac:dyDescent="0.3">
      <c r="A12" s="343" t="s">
        <v>37</v>
      </c>
      <c r="B12" s="1314">
        <v>246</v>
      </c>
      <c r="C12" s="1315">
        <v>187</v>
      </c>
      <c r="D12" s="1315">
        <v>85</v>
      </c>
      <c r="E12" s="1315">
        <v>62</v>
      </c>
      <c r="F12" s="1315">
        <v>40</v>
      </c>
      <c r="G12" s="1315">
        <v>31</v>
      </c>
      <c r="H12" s="1316">
        <f t="shared" si="0"/>
        <v>371</v>
      </c>
      <c r="I12" s="1317">
        <f t="shared" si="0"/>
        <v>280</v>
      </c>
      <c r="J12" s="1318">
        <v>276</v>
      </c>
      <c r="K12" s="1315">
        <v>223</v>
      </c>
      <c r="L12" s="1315">
        <v>95</v>
      </c>
      <c r="M12" s="1315">
        <v>57</v>
      </c>
      <c r="N12" s="1316">
        <f t="shared" si="1"/>
        <v>371</v>
      </c>
      <c r="O12" s="1319">
        <f t="shared" si="1"/>
        <v>280</v>
      </c>
      <c r="P12" s="1314">
        <v>5520</v>
      </c>
      <c r="Q12" s="1315">
        <v>4237</v>
      </c>
      <c r="R12" s="1315">
        <v>1900</v>
      </c>
      <c r="S12" s="1315">
        <v>798</v>
      </c>
      <c r="T12" s="1316">
        <f t="shared" si="2"/>
        <v>7420</v>
      </c>
      <c r="U12" s="1317">
        <f t="shared" si="2"/>
        <v>5035</v>
      </c>
    </row>
    <row r="13" spans="1:21" ht="16.5" thickTop="1" thickBot="1" x14ac:dyDescent="0.3">
      <c r="A13" s="186" t="s">
        <v>17</v>
      </c>
      <c r="B13" s="1320">
        <f t="shared" ref="B13:G13" si="3">B6+B7+B8+B9+B10+B11+B12</f>
        <v>1673</v>
      </c>
      <c r="C13" s="1321">
        <f t="shared" si="3"/>
        <v>1396</v>
      </c>
      <c r="D13" s="1321">
        <f t="shared" si="3"/>
        <v>720</v>
      </c>
      <c r="E13" s="1321">
        <f t="shared" si="3"/>
        <v>551</v>
      </c>
      <c r="F13" s="1321">
        <f t="shared" si="3"/>
        <v>290</v>
      </c>
      <c r="G13" s="1321">
        <f t="shared" si="3"/>
        <v>229</v>
      </c>
      <c r="H13" s="1322">
        <f t="shared" si="0"/>
        <v>2683</v>
      </c>
      <c r="I13" s="1323">
        <f t="shared" si="0"/>
        <v>2176</v>
      </c>
      <c r="J13" s="1324">
        <f t="shared" ref="J13:S13" si="4">J6+J7+J8+J9+J10+J11+J12</f>
        <v>1950</v>
      </c>
      <c r="K13" s="1321">
        <f t="shared" si="4"/>
        <v>1595</v>
      </c>
      <c r="L13" s="1321">
        <f t="shared" si="4"/>
        <v>869</v>
      </c>
      <c r="M13" s="1321">
        <f t="shared" si="4"/>
        <v>701</v>
      </c>
      <c r="N13" s="1322">
        <f t="shared" si="1"/>
        <v>2819</v>
      </c>
      <c r="O13" s="1325">
        <f t="shared" si="1"/>
        <v>2296</v>
      </c>
      <c r="P13" s="1320">
        <f t="shared" si="4"/>
        <v>33440</v>
      </c>
      <c r="Q13" s="1321">
        <f t="shared" si="4"/>
        <v>28507</v>
      </c>
      <c r="R13" s="1321">
        <f t="shared" si="4"/>
        <v>15950</v>
      </c>
      <c r="S13" s="1321">
        <f t="shared" si="4"/>
        <v>12093</v>
      </c>
      <c r="T13" s="1322">
        <f t="shared" si="2"/>
        <v>49390</v>
      </c>
      <c r="U13" s="1323">
        <f t="shared" si="2"/>
        <v>40600</v>
      </c>
    </row>
    <row r="14" spans="1:21" ht="15.75" thickTop="1" x14ac:dyDescent="0.25">
      <c r="A14" s="961"/>
      <c r="B14" s="8"/>
      <c r="C14" s="8"/>
      <c r="D14" s="8"/>
      <c r="E14" s="8"/>
      <c r="F14" s="8"/>
      <c r="G14" s="8"/>
      <c r="H14" s="8"/>
      <c r="I14" s="8"/>
      <c r="J14" s="8"/>
      <c r="K14" s="8"/>
    </row>
    <row r="33" spans="21:21" x14ac:dyDescent="0.25">
      <c r="U33" s="8">
        <v>12</v>
      </c>
    </row>
  </sheetData>
  <mergeCells count="11">
    <mergeCell ref="A3:A5"/>
    <mergeCell ref="N4:O4"/>
    <mergeCell ref="P4:Q4"/>
    <mergeCell ref="R4:S4"/>
    <mergeCell ref="T4:U4"/>
    <mergeCell ref="B4:C4"/>
    <mergeCell ref="D4:E4"/>
    <mergeCell ref="F4:G4"/>
    <mergeCell ref="H4:I4"/>
    <mergeCell ref="J4:K4"/>
    <mergeCell ref="L4:M4"/>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
  <sheetViews>
    <sheetView zoomScale="110" zoomScaleNormal="110" workbookViewId="0">
      <pane ySplit="4" topLeftCell="A5" activePane="bottomLeft" state="frozen"/>
      <selection activeCell="F3" sqref="F3"/>
      <selection pane="bottomLeft" activeCell="C1" sqref="C1"/>
    </sheetView>
  </sheetViews>
  <sheetFormatPr baseColWidth="10" defaultRowHeight="15" x14ac:dyDescent="0.25"/>
  <cols>
    <col min="1" max="1" width="25.7109375" customWidth="1"/>
    <col min="8" max="8" width="15.140625" customWidth="1"/>
    <col min="9" max="9" width="18.5703125" customWidth="1"/>
    <col min="11" max="11" width="20.7109375" customWidth="1"/>
    <col min="12" max="12" width="12" customWidth="1"/>
    <col min="18" max="18" width="15" customWidth="1"/>
    <col min="19" max="19" width="19.5703125" customWidth="1"/>
  </cols>
  <sheetData>
    <row r="1" spans="1:19" x14ac:dyDescent="0.25">
      <c r="A1" s="8" t="s">
        <v>428</v>
      </c>
      <c r="K1" s="8" t="s">
        <v>429</v>
      </c>
    </row>
    <row r="2" spans="1:19" ht="15.75" thickBot="1" x14ac:dyDescent="0.3"/>
    <row r="3" spans="1:19" ht="15.75" thickTop="1" x14ac:dyDescent="0.25">
      <c r="A3" s="2366" t="s">
        <v>77</v>
      </c>
      <c r="B3" s="2387" t="s">
        <v>28</v>
      </c>
      <c r="C3" s="2392" t="s">
        <v>78</v>
      </c>
      <c r="D3" s="2417"/>
      <c r="E3" s="2417" t="s">
        <v>79</v>
      </c>
      <c r="F3" s="2417"/>
      <c r="G3" s="2437" t="s">
        <v>80</v>
      </c>
      <c r="H3" s="2437" t="s">
        <v>81</v>
      </c>
      <c r="I3" s="2439" t="s">
        <v>82</v>
      </c>
      <c r="K3" s="2366" t="s">
        <v>77</v>
      </c>
      <c r="L3" s="2387" t="s">
        <v>28</v>
      </c>
      <c r="M3" s="2392" t="s">
        <v>78</v>
      </c>
      <c r="N3" s="2417"/>
      <c r="O3" s="2417" t="s">
        <v>79</v>
      </c>
      <c r="P3" s="2417"/>
      <c r="Q3" s="2437" t="s">
        <v>80</v>
      </c>
      <c r="R3" s="2437" t="s">
        <v>81</v>
      </c>
      <c r="S3" s="2439" t="s">
        <v>82</v>
      </c>
    </row>
    <row r="4" spans="1:19" ht="15.75" thickBot="1" x14ac:dyDescent="0.3">
      <c r="A4" s="2395"/>
      <c r="B4" s="2396"/>
      <c r="C4" s="395" t="s">
        <v>21</v>
      </c>
      <c r="D4" s="391" t="s">
        <v>22</v>
      </c>
      <c r="E4" s="391" t="s">
        <v>21</v>
      </c>
      <c r="F4" s="391" t="s">
        <v>22</v>
      </c>
      <c r="G4" s="2438"/>
      <c r="H4" s="2438"/>
      <c r="I4" s="2440"/>
      <c r="K4" s="2395"/>
      <c r="L4" s="2389"/>
      <c r="M4" s="337" t="s">
        <v>21</v>
      </c>
      <c r="N4" s="392" t="s">
        <v>22</v>
      </c>
      <c r="O4" s="392" t="s">
        <v>21</v>
      </c>
      <c r="P4" s="392" t="s">
        <v>22</v>
      </c>
      <c r="Q4" s="2442"/>
      <c r="R4" s="2442"/>
      <c r="S4" s="2441"/>
    </row>
    <row r="5" spans="1:19" ht="15.75" thickTop="1" x14ac:dyDescent="0.25">
      <c r="A5" s="2434" t="s">
        <v>83</v>
      </c>
      <c r="B5" s="682" t="s">
        <v>471</v>
      </c>
      <c r="C5" s="1131">
        <v>3</v>
      </c>
      <c r="D5" s="1131">
        <v>2</v>
      </c>
      <c r="E5" s="1131">
        <v>13</v>
      </c>
      <c r="F5" s="1131">
        <v>13</v>
      </c>
      <c r="G5" s="1163" t="s">
        <v>672</v>
      </c>
      <c r="H5" s="1163" t="s">
        <v>673</v>
      </c>
      <c r="I5" s="1164" t="s">
        <v>674</v>
      </c>
      <c r="J5" s="1155"/>
      <c r="K5" s="2434" t="s">
        <v>537</v>
      </c>
      <c r="L5" s="683" t="s">
        <v>471</v>
      </c>
      <c r="M5" s="1131">
        <v>2</v>
      </c>
      <c r="N5" s="1131">
        <v>0</v>
      </c>
      <c r="O5" s="1131">
        <v>13</v>
      </c>
      <c r="P5" s="1131">
        <v>0</v>
      </c>
      <c r="Q5" s="1163" t="s">
        <v>678</v>
      </c>
      <c r="R5" s="1163" t="s">
        <v>673</v>
      </c>
      <c r="S5" s="1164" t="s">
        <v>674</v>
      </c>
    </row>
    <row r="6" spans="1:19" x14ac:dyDescent="0.25">
      <c r="A6" s="2435"/>
      <c r="B6" s="683" t="s">
        <v>470</v>
      </c>
      <c r="C6" s="1132">
        <v>4</v>
      </c>
      <c r="D6" s="1133">
        <v>3</v>
      </c>
      <c r="E6" s="1133">
        <v>51</v>
      </c>
      <c r="F6" s="1133">
        <v>51</v>
      </c>
      <c r="G6" s="1166" t="s">
        <v>683</v>
      </c>
      <c r="H6" s="1166" t="s">
        <v>470</v>
      </c>
      <c r="I6" s="1154" t="s">
        <v>684</v>
      </c>
      <c r="K6" s="2435"/>
      <c r="L6" s="683" t="s">
        <v>470</v>
      </c>
      <c r="M6" s="1132">
        <v>4</v>
      </c>
      <c r="N6" s="1133">
        <v>3</v>
      </c>
      <c r="O6" s="1133">
        <v>68</v>
      </c>
      <c r="P6" s="1133">
        <v>51</v>
      </c>
      <c r="Q6" s="1166" t="s">
        <v>688</v>
      </c>
      <c r="R6" s="1166" t="s">
        <v>470</v>
      </c>
      <c r="S6" s="1154" t="s">
        <v>684</v>
      </c>
    </row>
    <row r="7" spans="1:19" x14ac:dyDescent="0.25">
      <c r="A7" s="2435"/>
      <c r="B7" s="225" t="s">
        <v>33</v>
      </c>
      <c r="C7" s="1134">
        <v>2</v>
      </c>
      <c r="D7" s="1167">
        <v>2</v>
      </c>
      <c r="E7" s="1167">
        <v>16</v>
      </c>
      <c r="F7" s="1167">
        <v>16</v>
      </c>
      <c r="G7" s="1160" t="s">
        <v>709</v>
      </c>
      <c r="H7" s="1160" t="s">
        <v>33</v>
      </c>
      <c r="I7" s="1161" t="s">
        <v>710</v>
      </c>
      <c r="K7" s="2435"/>
      <c r="L7" s="225" t="s">
        <v>33</v>
      </c>
      <c r="M7" s="552">
        <v>2</v>
      </c>
      <c r="N7" s="553">
        <v>2</v>
      </c>
      <c r="O7" s="553">
        <v>16</v>
      </c>
      <c r="P7" s="553">
        <v>16</v>
      </c>
      <c r="Q7" s="1157" t="s">
        <v>715</v>
      </c>
      <c r="R7" s="1157" t="s">
        <v>33</v>
      </c>
      <c r="S7" s="386" t="s">
        <v>713</v>
      </c>
    </row>
    <row r="8" spans="1:19" x14ac:dyDescent="0.25">
      <c r="A8" s="2435"/>
      <c r="B8" s="225" t="s">
        <v>34</v>
      </c>
      <c r="C8" s="1134">
        <v>2</v>
      </c>
      <c r="D8" s="1167">
        <v>2</v>
      </c>
      <c r="E8" s="1167">
        <v>21</v>
      </c>
      <c r="F8" s="1167">
        <v>20</v>
      </c>
      <c r="G8" s="1160"/>
      <c r="H8" s="1160" t="s">
        <v>500</v>
      </c>
      <c r="I8" s="1161" t="s">
        <v>674</v>
      </c>
      <c r="K8" s="2435"/>
      <c r="L8" s="225" t="s">
        <v>34</v>
      </c>
      <c r="M8" s="552">
        <v>1</v>
      </c>
      <c r="N8" s="553">
        <v>1</v>
      </c>
      <c r="O8" s="553">
        <v>21</v>
      </c>
      <c r="P8" s="553">
        <v>20</v>
      </c>
      <c r="Q8" s="523"/>
      <c r="R8" s="1157" t="s">
        <v>500</v>
      </c>
      <c r="S8" s="386" t="s">
        <v>674</v>
      </c>
    </row>
    <row r="9" spans="1:19" x14ac:dyDescent="0.25">
      <c r="A9" s="2435"/>
      <c r="B9" s="225" t="s">
        <v>35</v>
      </c>
      <c r="C9" s="556"/>
      <c r="D9" s="557"/>
      <c r="E9" s="557"/>
      <c r="F9" s="557"/>
      <c r="G9" s="505"/>
      <c r="H9" s="505"/>
      <c r="I9" s="194"/>
      <c r="K9" s="2435"/>
      <c r="L9" s="225" t="s">
        <v>35</v>
      </c>
      <c r="M9" s="552">
        <v>2</v>
      </c>
      <c r="N9" s="553">
        <v>1</v>
      </c>
      <c r="O9" s="553">
        <v>17</v>
      </c>
      <c r="P9" s="553">
        <v>17</v>
      </c>
      <c r="Q9" s="1157" t="s">
        <v>704</v>
      </c>
      <c r="R9" s="1157" t="s">
        <v>705</v>
      </c>
      <c r="S9" s="386" t="s">
        <v>706</v>
      </c>
    </row>
    <row r="10" spans="1:19" x14ac:dyDescent="0.25">
      <c r="A10" s="2435"/>
      <c r="B10" s="225" t="s">
        <v>36</v>
      </c>
      <c r="C10" s="1134">
        <v>2</v>
      </c>
      <c r="D10" s="1167">
        <v>2</v>
      </c>
      <c r="E10" s="1167">
        <v>16</v>
      </c>
      <c r="F10" s="1167">
        <v>16</v>
      </c>
      <c r="G10" s="1125" t="s">
        <v>693</v>
      </c>
      <c r="H10" s="1160" t="s">
        <v>500</v>
      </c>
      <c r="I10" s="1161" t="s">
        <v>674</v>
      </c>
      <c r="K10" s="2435"/>
      <c r="L10" s="225" t="s">
        <v>36</v>
      </c>
      <c r="M10" s="552">
        <v>2</v>
      </c>
      <c r="N10" s="553">
        <v>2</v>
      </c>
      <c r="O10" s="553">
        <v>16</v>
      </c>
      <c r="P10" s="553">
        <v>16</v>
      </c>
      <c r="Q10" s="1157" t="s">
        <v>695</v>
      </c>
      <c r="R10" s="1157" t="s">
        <v>500</v>
      </c>
      <c r="S10" s="386" t="s">
        <v>696</v>
      </c>
    </row>
    <row r="11" spans="1:19" ht="15.75" thickBot="1" x14ac:dyDescent="0.3">
      <c r="A11" s="2436"/>
      <c r="B11" s="684" t="s">
        <v>37</v>
      </c>
      <c r="C11" s="60"/>
      <c r="D11" s="149"/>
      <c r="E11" s="149"/>
      <c r="F11" s="149"/>
      <c r="G11" s="663"/>
      <c r="H11" s="149"/>
      <c r="I11" s="150"/>
      <c r="K11" s="2436"/>
      <c r="L11" s="684" t="s">
        <v>37</v>
      </c>
      <c r="M11" s="554">
        <v>3</v>
      </c>
      <c r="N11" s="555">
        <v>2</v>
      </c>
      <c r="O11" s="555">
        <v>32</v>
      </c>
      <c r="P11" s="555">
        <v>18</v>
      </c>
      <c r="Q11" s="403" t="s">
        <v>700</v>
      </c>
      <c r="R11" s="403" t="s">
        <v>612</v>
      </c>
      <c r="S11" s="386" t="s">
        <v>674</v>
      </c>
    </row>
    <row r="12" spans="1:19" ht="15.75" thickTop="1" x14ac:dyDescent="0.25">
      <c r="A12" s="2434" t="s">
        <v>84</v>
      </c>
      <c r="B12" s="683" t="s">
        <v>471</v>
      </c>
      <c r="C12" s="1131">
        <v>2</v>
      </c>
      <c r="D12" s="1131">
        <v>1</v>
      </c>
      <c r="E12" s="1131">
        <v>13</v>
      </c>
      <c r="F12" s="1131">
        <v>11</v>
      </c>
      <c r="G12" s="1163" t="s">
        <v>675</v>
      </c>
      <c r="H12" s="1163" t="s">
        <v>673</v>
      </c>
      <c r="I12" s="1164" t="s">
        <v>674</v>
      </c>
      <c r="K12" s="2434" t="s">
        <v>86</v>
      </c>
      <c r="L12" s="683" t="s">
        <v>471</v>
      </c>
      <c r="M12" s="1131">
        <v>1</v>
      </c>
      <c r="N12" s="1131">
        <v>1</v>
      </c>
      <c r="O12" s="1131">
        <v>20</v>
      </c>
      <c r="P12" s="1131">
        <v>10</v>
      </c>
      <c r="Q12" s="1163" t="s">
        <v>679</v>
      </c>
      <c r="R12" s="1163" t="s">
        <v>673</v>
      </c>
      <c r="S12" s="1164" t="s">
        <v>680</v>
      </c>
    </row>
    <row r="13" spans="1:19" x14ac:dyDescent="0.25">
      <c r="A13" s="2435"/>
      <c r="B13" s="683" t="s">
        <v>470</v>
      </c>
      <c r="C13" s="1132">
        <v>3</v>
      </c>
      <c r="D13" s="1133">
        <v>2</v>
      </c>
      <c r="E13" s="1133">
        <v>51</v>
      </c>
      <c r="F13" s="1133">
        <v>34</v>
      </c>
      <c r="G13" s="1166" t="s">
        <v>685</v>
      </c>
      <c r="H13" s="1166" t="s">
        <v>470</v>
      </c>
      <c r="I13" s="1154" t="s">
        <v>684</v>
      </c>
      <c r="K13" s="2435"/>
      <c r="L13" s="683" t="s">
        <v>470</v>
      </c>
      <c r="M13" s="1132">
        <v>2</v>
      </c>
      <c r="N13" s="1133">
        <v>2</v>
      </c>
      <c r="O13" s="1133">
        <v>34</v>
      </c>
      <c r="P13" s="1133">
        <v>34</v>
      </c>
      <c r="Q13" s="1166" t="s">
        <v>689</v>
      </c>
      <c r="R13" s="1166" t="s">
        <v>470</v>
      </c>
      <c r="S13" s="1154" t="s">
        <v>690</v>
      </c>
    </row>
    <row r="14" spans="1:19" x14ac:dyDescent="0.25">
      <c r="A14" s="2435"/>
      <c r="B14" s="225" t="s">
        <v>33</v>
      </c>
      <c r="C14" s="1134">
        <v>2</v>
      </c>
      <c r="D14" s="1167">
        <v>2</v>
      </c>
      <c r="E14" s="1167">
        <v>16</v>
      </c>
      <c r="F14" s="1167">
        <v>16</v>
      </c>
      <c r="G14" s="220" t="s">
        <v>711</v>
      </c>
      <c r="H14" s="220" t="s">
        <v>33</v>
      </c>
      <c r="I14" s="221" t="s">
        <v>710</v>
      </c>
      <c r="K14" s="2435"/>
      <c r="L14" s="225" t="s">
        <v>33</v>
      </c>
      <c r="M14" s="552">
        <v>1</v>
      </c>
      <c r="N14" s="553">
        <v>2</v>
      </c>
      <c r="O14" s="553">
        <v>40</v>
      </c>
      <c r="P14" s="553">
        <v>40</v>
      </c>
      <c r="Q14" s="1157" t="s">
        <v>716</v>
      </c>
      <c r="R14" s="1157" t="s">
        <v>33</v>
      </c>
      <c r="S14" s="386" t="s">
        <v>717</v>
      </c>
    </row>
    <row r="15" spans="1:19" x14ac:dyDescent="0.25">
      <c r="A15" s="2435"/>
      <c r="B15" s="225" t="s">
        <v>34</v>
      </c>
      <c r="C15" s="1134">
        <v>2</v>
      </c>
      <c r="D15" s="1167">
        <v>1</v>
      </c>
      <c r="E15" s="1167">
        <v>21</v>
      </c>
      <c r="F15" s="1167">
        <v>18</v>
      </c>
      <c r="G15" s="1160"/>
      <c r="H15" s="1160" t="s">
        <v>500</v>
      </c>
      <c r="I15" s="1161" t="s">
        <v>674</v>
      </c>
      <c r="K15" s="2435"/>
      <c r="L15" s="225" t="s">
        <v>34</v>
      </c>
      <c r="M15" s="552">
        <v>1</v>
      </c>
      <c r="N15" s="553">
        <v>0</v>
      </c>
      <c r="O15" s="553"/>
      <c r="P15" s="553"/>
      <c r="Q15" s="20"/>
      <c r="R15" s="20"/>
      <c r="S15" s="386"/>
    </row>
    <row r="16" spans="1:19" x14ac:dyDescent="0.25">
      <c r="A16" s="2435"/>
      <c r="B16" s="225" t="s">
        <v>35</v>
      </c>
      <c r="C16" s="556"/>
      <c r="D16" s="557"/>
      <c r="E16" s="557"/>
      <c r="F16" s="557"/>
      <c r="G16" s="505"/>
      <c r="H16" s="505"/>
      <c r="I16" s="194"/>
      <c r="K16" s="2435"/>
      <c r="L16" s="225" t="s">
        <v>35</v>
      </c>
      <c r="M16" s="552"/>
      <c r="N16" s="553"/>
      <c r="O16" s="553"/>
      <c r="P16" s="553"/>
      <c r="Q16" s="20"/>
      <c r="R16" s="20"/>
      <c r="S16" s="386"/>
    </row>
    <row r="17" spans="1:20" x14ac:dyDescent="0.25">
      <c r="A17" s="2435"/>
      <c r="B17" s="225" t="s">
        <v>36</v>
      </c>
      <c r="C17" s="1134">
        <v>1</v>
      </c>
      <c r="D17" s="1167">
        <v>1</v>
      </c>
      <c r="E17" s="1167">
        <v>16</v>
      </c>
      <c r="F17" s="1167">
        <v>16</v>
      </c>
      <c r="G17" s="1171" t="s">
        <v>685</v>
      </c>
      <c r="H17" s="1160" t="s">
        <v>500</v>
      </c>
      <c r="I17" s="1161" t="s">
        <v>674</v>
      </c>
      <c r="K17" s="2435"/>
      <c r="L17" s="225" t="s">
        <v>36</v>
      </c>
      <c r="M17" s="552">
        <v>1</v>
      </c>
      <c r="N17" s="553">
        <v>1</v>
      </c>
      <c r="O17" s="553">
        <v>16</v>
      </c>
      <c r="P17" s="553">
        <v>16</v>
      </c>
      <c r="Q17" s="524" t="s">
        <v>697</v>
      </c>
      <c r="R17" s="1157" t="s">
        <v>500</v>
      </c>
      <c r="S17" s="386" t="s">
        <v>698</v>
      </c>
    </row>
    <row r="18" spans="1:20" ht="15.75" thickBot="1" x14ac:dyDescent="0.3">
      <c r="A18" s="2436"/>
      <c r="B18" s="684" t="s">
        <v>37</v>
      </c>
      <c r="C18" s="60"/>
      <c r="D18" s="149"/>
      <c r="E18" s="149"/>
      <c r="F18" s="149"/>
      <c r="G18" s="149"/>
      <c r="H18" s="149"/>
      <c r="I18" s="150"/>
      <c r="K18" s="2436"/>
      <c r="L18" s="684" t="s">
        <v>37</v>
      </c>
      <c r="M18" s="554">
        <v>1</v>
      </c>
      <c r="N18" s="555">
        <v>1</v>
      </c>
      <c r="O18" s="555">
        <v>12</v>
      </c>
      <c r="P18" s="555">
        <v>10</v>
      </c>
      <c r="Q18" s="403" t="s">
        <v>681</v>
      </c>
      <c r="R18" s="403" t="s">
        <v>612</v>
      </c>
      <c r="S18" s="404" t="s">
        <v>701</v>
      </c>
    </row>
    <row r="19" spans="1:20" ht="15.75" thickTop="1" x14ac:dyDescent="0.25">
      <c r="A19" s="2431" t="s">
        <v>544</v>
      </c>
      <c r="B19" s="683" t="s">
        <v>471</v>
      </c>
      <c r="C19" s="1131">
        <v>1</v>
      </c>
      <c r="D19" s="1131">
        <v>0</v>
      </c>
      <c r="E19" s="1131">
        <v>13</v>
      </c>
      <c r="F19" s="1131">
        <v>0</v>
      </c>
      <c r="G19" s="1163" t="s">
        <v>676</v>
      </c>
      <c r="H19" s="1163" t="s">
        <v>673</v>
      </c>
      <c r="I19" s="1164" t="s">
        <v>674</v>
      </c>
      <c r="K19" s="2434" t="s">
        <v>202</v>
      </c>
      <c r="L19" s="683" t="s">
        <v>471</v>
      </c>
      <c r="M19" s="1131">
        <v>2</v>
      </c>
      <c r="N19" s="1131">
        <v>1</v>
      </c>
      <c r="O19" s="1131">
        <v>13</v>
      </c>
      <c r="P19" s="1131">
        <v>14</v>
      </c>
      <c r="Q19" s="1163" t="s">
        <v>681</v>
      </c>
      <c r="R19" s="1163" t="s">
        <v>673</v>
      </c>
      <c r="S19" s="1164" t="s">
        <v>674</v>
      </c>
    </row>
    <row r="20" spans="1:20" x14ac:dyDescent="0.25">
      <c r="A20" s="2432"/>
      <c r="B20" s="683" t="s">
        <v>470</v>
      </c>
      <c r="C20" s="1132">
        <v>2</v>
      </c>
      <c r="D20" s="1133">
        <v>1</v>
      </c>
      <c r="E20" s="1133">
        <v>34</v>
      </c>
      <c r="F20" s="1133">
        <v>17</v>
      </c>
      <c r="G20" s="1166" t="s">
        <v>686</v>
      </c>
      <c r="H20" s="1166" t="s">
        <v>470</v>
      </c>
      <c r="I20" s="1154" t="s">
        <v>684</v>
      </c>
      <c r="K20" s="2435"/>
      <c r="L20" s="683" t="s">
        <v>470</v>
      </c>
      <c r="M20" s="1132">
        <v>3</v>
      </c>
      <c r="N20" s="1133">
        <v>3</v>
      </c>
      <c r="O20" s="1133">
        <v>51</v>
      </c>
      <c r="P20" s="1133">
        <v>51</v>
      </c>
      <c r="Q20" s="1166" t="s">
        <v>691</v>
      </c>
      <c r="R20" s="1166" t="s">
        <v>470</v>
      </c>
      <c r="S20" s="1154" t="s">
        <v>684</v>
      </c>
    </row>
    <row r="21" spans="1:20" x14ac:dyDescent="0.25">
      <c r="A21" s="2432"/>
      <c r="B21" s="225" t="s">
        <v>33</v>
      </c>
      <c r="C21" s="1134">
        <v>1</v>
      </c>
      <c r="D21" s="1167">
        <v>1</v>
      </c>
      <c r="E21" s="1167">
        <v>40</v>
      </c>
      <c r="F21" s="1167">
        <v>40</v>
      </c>
      <c r="G21" s="220" t="s">
        <v>712</v>
      </c>
      <c r="H21" s="220" t="s">
        <v>33</v>
      </c>
      <c r="I21" s="221" t="s">
        <v>713</v>
      </c>
      <c r="K21" s="2435"/>
      <c r="L21" s="225" t="s">
        <v>33</v>
      </c>
      <c r="M21" s="552">
        <v>8</v>
      </c>
      <c r="N21" s="553">
        <v>8</v>
      </c>
      <c r="O21" s="553">
        <v>16</v>
      </c>
      <c r="P21" s="553">
        <v>16</v>
      </c>
      <c r="Q21" s="1157" t="s">
        <v>718</v>
      </c>
      <c r="R21" s="525" t="s">
        <v>33</v>
      </c>
      <c r="S21" s="386" t="s">
        <v>719</v>
      </c>
      <c r="T21" s="1155"/>
    </row>
    <row r="22" spans="1:20" x14ac:dyDescent="0.25">
      <c r="A22" s="2432"/>
      <c r="B22" s="225" t="s">
        <v>34</v>
      </c>
      <c r="C22" s="1134">
        <v>1</v>
      </c>
      <c r="D22" s="1167">
        <v>0</v>
      </c>
      <c r="E22" s="557"/>
      <c r="F22" s="557"/>
      <c r="G22" s="286"/>
      <c r="H22" s="505"/>
      <c r="I22" s="194"/>
      <c r="K22" s="2435"/>
      <c r="L22" s="225" t="s">
        <v>34</v>
      </c>
      <c r="M22" s="552">
        <v>2</v>
      </c>
      <c r="N22" s="553">
        <v>2</v>
      </c>
      <c r="O22" s="553">
        <v>21</v>
      </c>
      <c r="P22" s="553">
        <v>20</v>
      </c>
      <c r="Q22" s="523"/>
      <c r="R22" s="1157" t="s">
        <v>500</v>
      </c>
      <c r="S22" s="386" t="s">
        <v>674</v>
      </c>
    </row>
    <row r="23" spans="1:20" x14ac:dyDescent="0.25">
      <c r="A23" s="2432"/>
      <c r="B23" s="225" t="s">
        <v>35</v>
      </c>
      <c r="C23" s="556"/>
      <c r="D23" s="557"/>
      <c r="E23" s="557"/>
      <c r="F23" s="557"/>
      <c r="G23" s="505"/>
      <c r="H23" s="505"/>
      <c r="I23" s="194"/>
      <c r="K23" s="2435"/>
      <c r="L23" s="225" t="s">
        <v>35</v>
      </c>
      <c r="M23" s="552">
        <v>6</v>
      </c>
      <c r="N23" s="553">
        <v>3</v>
      </c>
      <c r="O23" s="553">
        <v>17</v>
      </c>
      <c r="P23" s="553">
        <v>16</v>
      </c>
      <c r="Q23" s="1157" t="s">
        <v>707</v>
      </c>
      <c r="R23" s="1157" t="s">
        <v>705</v>
      </c>
      <c r="S23" s="386" t="s">
        <v>706</v>
      </c>
    </row>
    <row r="24" spans="1:20" x14ac:dyDescent="0.25">
      <c r="A24" s="2432"/>
      <c r="B24" s="225" t="s">
        <v>36</v>
      </c>
      <c r="C24" s="1134">
        <v>1</v>
      </c>
      <c r="D24" s="1167">
        <v>1</v>
      </c>
      <c r="E24" s="1167">
        <v>16</v>
      </c>
      <c r="F24" s="1167">
        <v>16</v>
      </c>
      <c r="G24" s="1171" t="s">
        <v>694</v>
      </c>
      <c r="H24" s="1160" t="s">
        <v>500</v>
      </c>
      <c r="I24" s="1161" t="s">
        <v>674</v>
      </c>
      <c r="K24" s="2435"/>
      <c r="L24" s="225" t="s">
        <v>36</v>
      </c>
      <c r="M24" s="552">
        <v>2</v>
      </c>
      <c r="N24" s="553">
        <v>2</v>
      </c>
      <c r="O24" s="553">
        <v>16</v>
      </c>
      <c r="P24" s="553">
        <v>16</v>
      </c>
      <c r="Q24" s="1157" t="s">
        <v>699</v>
      </c>
      <c r="R24" s="1157" t="s">
        <v>500</v>
      </c>
      <c r="S24" s="386" t="s">
        <v>674</v>
      </c>
    </row>
    <row r="25" spans="1:20" ht="15.75" thickBot="1" x14ac:dyDescent="0.3">
      <c r="A25" s="2433"/>
      <c r="B25" s="684" t="s">
        <v>37</v>
      </c>
      <c r="C25" s="60"/>
      <c r="D25" s="149"/>
      <c r="E25" s="149"/>
      <c r="F25" s="149"/>
      <c r="G25" s="149"/>
      <c r="H25" s="149"/>
      <c r="I25" s="150"/>
      <c r="K25" s="2436"/>
      <c r="L25" s="684" t="s">
        <v>37</v>
      </c>
      <c r="M25" s="60">
        <v>2</v>
      </c>
      <c r="N25" s="149">
        <v>1</v>
      </c>
      <c r="O25" s="149">
        <v>16</v>
      </c>
      <c r="P25" s="149">
        <v>12</v>
      </c>
      <c r="Q25" s="149" t="s">
        <v>702</v>
      </c>
      <c r="R25" s="149" t="s">
        <v>612</v>
      </c>
      <c r="S25" s="150" t="s">
        <v>703</v>
      </c>
    </row>
    <row r="26" spans="1:20" ht="15.75" thickTop="1" x14ac:dyDescent="0.25">
      <c r="A26" s="2431" t="s">
        <v>536</v>
      </c>
      <c r="B26" s="683" t="s">
        <v>471</v>
      </c>
      <c r="C26" s="1131">
        <v>1</v>
      </c>
      <c r="D26" s="1131">
        <v>1</v>
      </c>
      <c r="E26" s="1131">
        <v>13</v>
      </c>
      <c r="F26" s="1131">
        <v>11</v>
      </c>
      <c r="G26" s="1163" t="s">
        <v>677</v>
      </c>
      <c r="H26" s="1163" t="s">
        <v>673</v>
      </c>
      <c r="I26" s="1164" t="s">
        <v>674</v>
      </c>
      <c r="K26" s="2434" t="s">
        <v>481</v>
      </c>
      <c r="L26" s="683" t="s">
        <v>471</v>
      </c>
      <c r="M26" s="1131">
        <v>1</v>
      </c>
      <c r="N26" s="1131">
        <v>1</v>
      </c>
      <c r="O26" s="1131">
        <v>13</v>
      </c>
      <c r="P26" s="1131">
        <v>10</v>
      </c>
      <c r="Q26" s="1163" t="s">
        <v>682</v>
      </c>
      <c r="R26" s="1163" t="s">
        <v>673</v>
      </c>
      <c r="S26" s="1164" t="s">
        <v>674</v>
      </c>
    </row>
    <row r="27" spans="1:20" x14ac:dyDescent="0.25">
      <c r="A27" s="2432"/>
      <c r="B27" s="683" t="s">
        <v>470</v>
      </c>
      <c r="C27" s="1135">
        <v>3</v>
      </c>
      <c r="D27" s="1136">
        <v>3</v>
      </c>
      <c r="E27" s="1136">
        <v>51</v>
      </c>
      <c r="F27" s="1136">
        <v>5</v>
      </c>
      <c r="G27" s="1158" t="s">
        <v>687</v>
      </c>
      <c r="H27" s="1158" t="s">
        <v>470</v>
      </c>
      <c r="I27" s="1159" t="s">
        <v>684</v>
      </c>
      <c r="K27" s="2435"/>
      <c r="L27" s="683" t="s">
        <v>470</v>
      </c>
      <c r="M27" s="1132">
        <v>3</v>
      </c>
      <c r="N27" s="1133">
        <v>3</v>
      </c>
      <c r="O27" s="1133">
        <v>51</v>
      </c>
      <c r="P27" s="1133">
        <v>51</v>
      </c>
      <c r="Q27" s="1166" t="s">
        <v>692</v>
      </c>
      <c r="R27" s="1166" t="s">
        <v>470</v>
      </c>
      <c r="S27" s="1154" t="s">
        <v>684</v>
      </c>
    </row>
    <row r="28" spans="1:20" x14ac:dyDescent="0.25">
      <c r="A28" s="2432"/>
      <c r="B28" s="225" t="s">
        <v>33</v>
      </c>
      <c r="C28" s="1134">
        <v>2</v>
      </c>
      <c r="D28" s="1167">
        <v>2</v>
      </c>
      <c r="E28" s="1167">
        <v>16</v>
      </c>
      <c r="F28" s="1167">
        <v>16</v>
      </c>
      <c r="G28" s="220" t="s">
        <v>714</v>
      </c>
      <c r="H28" s="220" t="s">
        <v>33</v>
      </c>
      <c r="I28" s="221" t="s">
        <v>710</v>
      </c>
      <c r="K28" s="2435"/>
      <c r="L28" s="225" t="s">
        <v>33</v>
      </c>
      <c r="M28" s="552">
        <v>2</v>
      </c>
      <c r="N28" s="553">
        <v>2</v>
      </c>
      <c r="O28" s="553">
        <v>40</v>
      </c>
      <c r="P28" s="553">
        <v>40</v>
      </c>
      <c r="Q28" s="526" t="s">
        <v>714</v>
      </c>
      <c r="R28" s="1157" t="s">
        <v>33</v>
      </c>
      <c r="S28" s="386" t="s">
        <v>710</v>
      </c>
    </row>
    <row r="29" spans="1:20" x14ac:dyDescent="0.25">
      <c r="A29" s="2432"/>
      <c r="B29" s="225" t="s">
        <v>34</v>
      </c>
      <c r="C29" s="1134">
        <v>2</v>
      </c>
      <c r="D29" s="1167">
        <v>2</v>
      </c>
      <c r="E29" s="1167">
        <v>21</v>
      </c>
      <c r="F29" s="1167">
        <v>21</v>
      </c>
      <c r="G29" s="285"/>
      <c r="H29" s="1160" t="s">
        <v>500</v>
      </c>
      <c r="I29" s="1161" t="s">
        <v>674</v>
      </c>
      <c r="K29" s="2435"/>
      <c r="L29" s="225" t="s">
        <v>34</v>
      </c>
      <c r="M29" s="552">
        <v>2</v>
      </c>
      <c r="N29" s="553">
        <v>2</v>
      </c>
      <c r="O29" s="553">
        <v>21</v>
      </c>
      <c r="P29" s="553">
        <v>20</v>
      </c>
      <c r="Q29" s="1157"/>
      <c r="R29" s="1157" t="s">
        <v>500</v>
      </c>
      <c r="S29" s="386" t="s">
        <v>674</v>
      </c>
    </row>
    <row r="30" spans="1:20" x14ac:dyDescent="0.25">
      <c r="A30" s="2432"/>
      <c r="B30" s="225" t="s">
        <v>35</v>
      </c>
      <c r="C30" s="556"/>
      <c r="D30" s="557"/>
      <c r="E30" s="557"/>
      <c r="F30" s="557"/>
      <c r="G30" s="505"/>
      <c r="H30" s="505"/>
      <c r="I30" s="194"/>
      <c r="K30" s="2435"/>
      <c r="L30" s="225" t="s">
        <v>35</v>
      </c>
      <c r="M30" s="552">
        <v>4</v>
      </c>
      <c r="N30" s="553">
        <v>2</v>
      </c>
      <c r="O30" s="553">
        <v>17</v>
      </c>
      <c r="P30" s="553">
        <v>16</v>
      </c>
      <c r="Q30" s="1157" t="s">
        <v>708</v>
      </c>
      <c r="R30" s="1157" t="s">
        <v>705</v>
      </c>
      <c r="S30" s="386" t="s">
        <v>684</v>
      </c>
    </row>
    <row r="31" spans="1:20" x14ac:dyDescent="0.25">
      <c r="A31" s="2432"/>
      <c r="B31" s="225" t="s">
        <v>36</v>
      </c>
      <c r="C31" s="1134">
        <v>1</v>
      </c>
      <c r="D31" s="1167">
        <v>1</v>
      </c>
      <c r="E31" s="1167">
        <v>16</v>
      </c>
      <c r="F31" s="1167">
        <v>16</v>
      </c>
      <c r="G31" s="1171" t="s">
        <v>677</v>
      </c>
      <c r="H31" s="1160" t="s">
        <v>500</v>
      </c>
      <c r="I31" s="1161" t="s">
        <v>674</v>
      </c>
      <c r="K31" s="2435"/>
      <c r="L31" s="225" t="s">
        <v>36</v>
      </c>
      <c r="M31" s="552">
        <v>1</v>
      </c>
      <c r="N31" s="553">
        <v>2</v>
      </c>
      <c r="O31" s="553">
        <v>16</v>
      </c>
      <c r="P31" s="553">
        <v>16</v>
      </c>
      <c r="Q31" s="524" t="s">
        <v>677</v>
      </c>
      <c r="R31" s="1157" t="s">
        <v>500</v>
      </c>
      <c r="S31" s="386" t="s">
        <v>674</v>
      </c>
    </row>
    <row r="32" spans="1:20" ht="15.75" thickBot="1" x14ac:dyDescent="0.3">
      <c r="A32" s="2433"/>
      <c r="B32" s="123" t="s">
        <v>37</v>
      </c>
      <c r="C32" s="60"/>
      <c r="D32" s="149"/>
      <c r="E32" s="149"/>
      <c r="F32" s="149"/>
      <c r="G32" s="149"/>
      <c r="H32" s="149"/>
      <c r="I32" s="150"/>
      <c r="J32" s="8">
        <v>13</v>
      </c>
      <c r="K32" s="2436"/>
      <c r="L32" s="684" t="s">
        <v>37</v>
      </c>
      <c r="M32" s="60"/>
      <c r="N32" s="149"/>
      <c r="O32" s="149"/>
      <c r="P32" s="149"/>
      <c r="Q32" s="149"/>
      <c r="R32" s="149"/>
      <c r="S32" s="150"/>
      <c r="T32" s="8">
        <v>14</v>
      </c>
    </row>
    <row r="33" spans="1:20" ht="15.75" thickTop="1" x14ac:dyDescent="0.25">
      <c r="A33" s="8" t="s">
        <v>636</v>
      </c>
    </row>
    <row r="36" spans="1:20" x14ac:dyDescent="0.25">
      <c r="T36" s="8"/>
    </row>
  </sheetData>
  <mergeCells count="22">
    <mergeCell ref="S3:S4"/>
    <mergeCell ref="L3:L4"/>
    <mergeCell ref="M3:N3"/>
    <mergeCell ref="O3:P3"/>
    <mergeCell ref="Q3:Q4"/>
    <mergeCell ref="R3:R4"/>
    <mergeCell ref="A26:A32"/>
    <mergeCell ref="K3:K4"/>
    <mergeCell ref="K5:K11"/>
    <mergeCell ref="K12:K18"/>
    <mergeCell ref="K19:K25"/>
    <mergeCell ref="K26:K32"/>
    <mergeCell ref="B3:B4"/>
    <mergeCell ref="A3:A4"/>
    <mergeCell ref="A5:A11"/>
    <mergeCell ref="A12:A18"/>
    <mergeCell ref="A19:A25"/>
    <mergeCell ref="C3:D3"/>
    <mergeCell ref="E3:F3"/>
    <mergeCell ref="G3:G4"/>
    <mergeCell ref="H3:H4"/>
    <mergeCell ref="I3:I4"/>
  </mergeCells>
  <pageMargins left="0.25" right="0.25"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zoomScale="110" zoomScaleNormal="110" workbookViewId="0">
      <selection activeCell="H11" sqref="H11"/>
    </sheetView>
  </sheetViews>
  <sheetFormatPr baseColWidth="10" defaultRowHeight="15" x14ac:dyDescent="0.25"/>
  <cols>
    <col min="1" max="1" width="13.140625" customWidth="1"/>
    <col min="2" max="2" width="18" customWidth="1"/>
    <col min="3" max="3" width="10.7109375" customWidth="1"/>
    <col min="4" max="4" width="6.28515625" customWidth="1"/>
    <col min="5" max="5" width="6.85546875" customWidth="1"/>
    <col min="6" max="6" width="7.85546875" customWidth="1"/>
    <col min="7" max="7" width="6.85546875" customWidth="1"/>
    <col min="8" max="8" width="42.5703125" bestFit="1" customWidth="1"/>
    <col min="9" max="9" width="37.42578125" customWidth="1"/>
  </cols>
  <sheetData>
    <row r="1" spans="1:9" x14ac:dyDescent="0.25">
      <c r="A1" s="8" t="s">
        <v>494</v>
      </c>
    </row>
    <row r="2" spans="1:9" ht="15.75" thickBot="1" x14ac:dyDescent="0.3"/>
    <row r="3" spans="1:9" ht="15.75" thickTop="1" x14ac:dyDescent="0.25">
      <c r="A3" s="2450" t="s">
        <v>87</v>
      </c>
      <c r="B3" s="2443" t="s">
        <v>88</v>
      </c>
      <c r="C3" s="2443" t="s">
        <v>28</v>
      </c>
      <c r="D3" s="2443" t="s">
        <v>89</v>
      </c>
      <c r="E3" s="2443"/>
      <c r="F3" s="2443" t="s">
        <v>487</v>
      </c>
      <c r="G3" s="2443"/>
      <c r="H3" s="2443" t="s">
        <v>90</v>
      </c>
      <c r="I3" s="2445" t="s">
        <v>91</v>
      </c>
    </row>
    <row r="4" spans="1:9" x14ac:dyDescent="0.25">
      <c r="A4" s="2451"/>
      <c r="B4" s="2444"/>
      <c r="C4" s="2444"/>
      <c r="D4" s="583" t="s">
        <v>4</v>
      </c>
      <c r="E4" s="583" t="s">
        <v>5</v>
      </c>
      <c r="F4" s="583" t="s">
        <v>4</v>
      </c>
      <c r="G4" s="583" t="s">
        <v>5</v>
      </c>
      <c r="H4" s="2444"/>
      <c r="I4" s="2446"/>
    </row>
    <row r="5" spans="1:9" ht="24.6" customHeight="1" x14ac:dyDescent="0.25">
      <c r="A5" s="714" t="s">
        <v>667</v>
      </c>
      <c r="B5" s="1256">
        <v>43775</v>
      </c>
      <c r="C5" s="1207" t="s">
        <v>34</v>
      </c>
      <c r="D5" s="1287">
        <v>0</v>
      </c>
      <c r="E5" s="1287">
        <v>1</v>
      </c>
      <c r="F5" s="1287">
        <v>0</v>
      </c>
      <c r="G5" s="1287">
        <v>1</v>
      </c>
      <c r="H5" s="1257" t="s">
        <v>668</v>
      </c>
      <c r="I5" s="1266" t="s">
        <v>669</v>
      </c>
    </row>
    <row r="6" spans="1:9" ht="25.5" customHeight="1" x14ac:dyDescent="0.25">
      <c r="A6" s="715" t="s">
        <v>720</v>
      </c>
      <c r="B6" s="1288">
        <v>43780</v>
      </c>
      <c r="C6" s="2452" t="s">
        <v>470</v>
      </c>
      <c r="D6" s="1287">
        <v>12</v>
      </c>
      <c r="E6" s="1287">
        <v>15</v>
      </c>
      <c r="F6" s="1287">
        <v>10</v>
      </c>
      <c r="G6" s="1287">
        <v>10</v>
      </c>
      <c r="H6" s="1206" t="s">
        <v>721</v>
      </c>
      <c r="I6" s="1222" t="s">
        <v>722</v>
      </c>
    </row>
    <row r="7" spans="1:9" s="2006" customFormat="1" ht="25.5" customHeight="1" x14ac:dyDescent="0.25">
      <c r="A7" s="714" t="s">
        <v>667</v>
      </c>
      <c r="B7" s="1256">
        <v>43775</v>
      </c>
      <c r="C7" s="2453"/>
      <c r="D7" s="1287">
        <v>0</v>
      </c>
      <c r="E7" s="1287">
        <v>1</v>
      </c>
      <c r="F7" s="1287">
        <v>0</v>
      </c>
      <c r="G7" s="1287">
        <v>1</v>
      </c>
      <c r="H7" s="1257" t="s">
        <v>668</v>
      </c>
      <c r="I7" s="1266" t="s">
        <v>669</v>
      </c>
    </row>
    <row r="8" spans="1:9" ht="25.5" x14ac:dyDescent="0.25">
      <c r="A8" s="714" t="s">
        <v>667</v>
      </c>
      <c r="B8" s="1256">
        <v>43775</v>
      </c>
      <c r="C8" s="1207" t="s">
        <v>471</v>
      </c>
      <c r="D8" s="1287">
        <v>0</v>
      </c>
      <c r="E8" s="1287">
        <v>1</v>
      </c>
      <c r="F8" s="1287">
        <v>0</v>
      </c>
      <c r="G8" s="1287">
        <v>1</v>
      </c>
      <c r="H8" s="1257" t="s">
        <v>668</v>
      </c>
      <c r="I8" s="1266" t="s">
        <v>669</v>
      </c>
    </row>
    <row r="9" spans="1:9" ht="25.5" x14ac:dyDescent="0.25">
      <c r="A9" s="714" t="s">
        <v>667</v>
      </c>
      <c r="B9" s="1256">
        <v>43775</v>
      </c>
      <c r="C9" s="1207" t="s">
        <v>36</v>
      </c>
      <c r="D9" s="1287">
        <v>0</v>
      </c>
      <c r="E9" s="1287">
        <v>1</v>
      </c>
      <c r="F9" s="1287">
        <v>0</v>
      </c>
      <c r="G9" s="1287">
        <v>1</v>
      </c>
      <c r="H9" s="1257" t="s">
        <v>668</v>
      </c>
      <c r="I9" s="1266" t="s">
        <v>669</v>
      </c>
    </row>
    <row r="10" spans="1:9" ht="25.5" x14ac:dyDescent="0.25">
      <c r="A10" s="714" t="s">
        <v>667</v>
      </c>
      <c r="B10" s="1256">
        <v>43775</v>
      </c>
      <c r="C10" s="1207" t="s">
        <v>35</v>
      </c>
      <c r="D10" s="1287">
        <v>0</v>
      </c>
      <c r="E10" s="1287">
        <v>1</v>
      </c>
      <c r="F10" s="1287">
        <v>0</v>
      </c>
      <c r="G10" s="1287">
        <v>1</v>
      </c>
      <c r="H10" s="1257" t="s">
        <v>668</v>
      </c>
      <c r="I10" s="1266" t="s">
        <v>669</v>
      </c>
    </row>
    <row r="11" spans="1:9" x14ac:dyDescent="0.25">
      <c r="A11" s="1899"/>
      <c r="B11" s="1065"/>
      <c r="C11" s="491"/>
      <c r="D11" s="1065"/>
      <c r="E11" s="491"/>
      <c r="F11" s="1065"/>
      <c r="G11" s="491"/>
      <c r="H11" s="584"/>
      <c r="I11" s="716"/>
    </row>
    <row r="12" spans="1:9" x14ac:dyDescent="0.25">
      <c r="A12" s="1928"/>
      <c r="B12" s="744"/>
      <c r="C12" s="744"/>
      <c r="D12" s="743"/>
      <c r="E12" s="743"/>
      <c r="F12" s="743"/>
      <c r="G12" s="743"/>
      <c r="H12" s="754"/>
      <c r="I12" s="755"/>
    </row>
    <row r="13" spans="1:9" x14ac:dyDescent="0.25">
      <c r="A13" s="1928"/>
      <c r="B13" s="744"/>
      <c r="C13" s="744"/>
      <c r="D13" s="743"/>
      <c r="E13" s="743"/>
      <c r="F13" s="743"/>
      <c r="G13" s="743"/>
      <c r="H13" s="754"/>
      <c r="I13" s="755"/>
    </row>
    <row r="14" spans="1:9" x14ac:dyDescent="0.25">
      <c r="A14" s="717"/>
      <c r="B14" s="657"/>
      <c r="C14" s="2447"/>
      <c r="D14" s="657"/>
      <c r="E14" s="657"/>
      <c r="F14" s="657"/>
      <c r="G14" s="657"/>
      <c r="H14" s="657"/>
      <c r="I14" s="718"/>
    </row>
    <row r="15" spans="1:9" x14ac:dyDescent="0.25">
      <c r="A15" s="719"/>
      <c r="B15" s="658"/>
      <c r="C15" s="2448"/>
      <c r="D15" s="658"/>
      <c r="E15" s="658"/>
      <c r="F15" s="658"/>
      <c r="G15" s="658"/>
      <c r="H15" s="658"/>
      <c r="I15" s="720"/>
    </row>
    <row r="16" spans="1:9" x14ac:dyDescent="0.25">
      <c r="A16" s="721"/>
      <c r="B16" s="659"/>
      <c r="C16" s="2448"/>
      <c r="D16" s="659"/>
      <c r="E16" s="659"/>
      <c r="F16" s="659"/>
      <c r="G16" s="659"/>
      <c r="H16" s="659"/>
      <c r="I16" s="722"/>
    </row>
    <row r="17" spans="1:9" x14ac:dyDescent="0.25">
      <c r="A17" s="719"/>
      <c r="B17" s="658"/>
      <c r="C17" s="2448"/>
      <c r="D17" s="658"/>
      <c r="E17" s="658"/>
      <c r="F17" s="658"/>
      <c r="G17" s="658"/>
      <c r="H17" s="658"/>
      <c r="I17" s="720"/>
    </row>
    <row r="18" spans="1:9" ht="15.75" thickBot="1" x14ac:dyDescent="0.3">
      <c r="A18" s="723"/>
      <c r="B18" s="724"/>
      <c r="C18" s="2449"/>
      <c r="D18" s="724"/>
      <c r="E18" s="724"/>
      <c r="F18" s="724"/>
      <c r="G18" s="724"/>
      <c r="H18" s="724"/>
      <c r="I18" s="725"/>
    </row>
    <row r="19" spans="1:9" ht="15.75" thickTop="1" x14ac:dyDescent="0.25">
      <c r="A19" s="712"/>
      <c r="B19" s="712"/>
      <c r="C19" s="713"/>
      <c r="D19" s="712"/>
      <c r="E19" s="712"/>
      <c r="F19" s="712"/>
      <c r="G19" s="712"/>
      <c r="H19" s="712"/>
      <c r="I19" s="712"/>
    </row>
    <row r="20" spans="1:9" x14ac:dyDescent="0.25">
      <c r="A20" s="508"/>
      <c r="B20" s="508"/>
      <c r="C20" s="508"/>
      <c r="D20" s="508"/>
      <c r="E20" s="508"/>
      <c r="F20" s="508"/>
      <c r="G20" s="508"/>
      <c r="H20" s="508"/>
      <c r="I20" s="508"/>
    </row>
    <row r="21" spans="1:9" x14ac:dyDescent="0.25">
      <c r="A21" s="508"/>
      <c r="B21" s="508"/>
      <c r="C21" s="508"/>
      <c r="D21" s="508"/>
      <c r="E21" s="508"/>
      <c r="F21" s="508"/>
      <c r="G21" s="508"/>
      <c r="H21" s="508"/>
      <c r="I21" s="508"/>
    </row>
    <row r="22" spans="1:9" x14ac:dyDescent="0.25">
      <c r="I22" s="8">
        <v>15</v>
      </c>
    </row>
    <row r="29" spans="1:9" x14ac:dyDescent="0.25">
      <c r="I29" s="8"/>
    </row>
  </sheetData>
  <mergeCells count="9">
    <mergeCell ref="H3:H4"/>
    <mergeCell ref="I3:I4"/>
    <mergeCell ref="C14:C18"/>
    <mergeCell ref="A3:A4"/>
    <mergeCell ref="B3:B4"/>
    <mergeCell ref="C3:C4"/>
    <mergeCell ref="D3:E3"/>
    <mergeCell ref="F3:G3"/>
    <mergeCell ref="C6:C7"/>
  </mergeCells>
  <pageMargins left="0.25" right="0.25"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zoomScale="110" zoomScaleNormal="110" workbookViewId="0">
      <selection activeCell="B23" sqref="B23"/>
    </sheetView>
  </sheetViews>
  <sheetFormatPr baseColWidth="10" defaultRowHeight="15" x14ac:dyDescent="0.25"/>
  <cols>
    <col min="1" max="1" width="11.85546875" customWidth="1"/>
    <col min="2" max="2" width="8" customWidth="1"/>
    <col min="3" max="4" width="7" customWidth="1"/>
    <col min="5" max="6" width="10.85546875" customWidth="1"/>
    <col min="7" max="7" width="13" customWidth="1"/>
    <col min="8" max="8" width="8.42578125" customWidth="1"/>
    <col min="9" max="9" width="8.28515625" customWidth="1"/>
    <col min="10" max="10" width="7.7109375" customWidth="1"/>
    <col min="11" max="11" width="9.42578125" customWidth="1"/>
    <col min="12" max="12" width="7.28515625" customWidth="1"/>
    <col min="14" max="14" width="6.7109375" customWidth="1"/>
    <col min="15" max="15" width="8.28515625" customWidth="1"/>
    <col min="16" max="16" width="7.42578125" customWidth="1"/>
    <col min="17" max="17" width="5.42578125" customWidth="1"/>
    <col min="18" max="18" width="9" customWidth="1"/>
    <col min="19" max="19" width="6.7109375" customWidth="1"/>
    <col min="20" max="20" width="8.28515625" customWidth="1"/>
    <col min="21" max="21" width="6.5703125" customWidth="1"/>
    <col min="22" max="22" width="5.28515625" customWidth="1"/>
    <col min="23" max="23" width="9.28515625" customWidth="1"/>
    <col min="24" max="24" width="6.28515625" customWidth="1"/>
    <col min="25" max="25" width="8.42578125" customWidth="1"/>
    <col min="26" max="26" width="6.5703125" customWidth="1"/>
    <col min="27" max="27" width="5.85546875" customWidth="1"/>
    <col min="28" max="28" width="9.5703125" customWidth="1"/>
  </cols>
  <sheetData>
    <row r="1" spans="1:13" x14ac:dyDescent="0.25">
      <c r="A1" s="8" t="s">
        <v>427</v>
      </c>
      <c r="B1" s="8"/>
      <c r="C1" s="8"/>
      <c r="D1" s="8"/>
      <c r="E1" s="8"/>
      <c r="F1" s="8"/>
    </row>
    <row r="2" spans="1:13" ht="15.75" thickBot="1" x14ac:dyDescent="0.3"/>
    <row r="3" spans="1:13" ht="18.75" customHeight="1" thickTop="1" x14ac:dyDescent="0.25">
      <c r="A3" s="2370" t="s">
        <v>28</v>
      </c>
      <c r="B3" s="2469" t="s">
        <v>92</v>
      </c>
      <c r="C3" s="2470"/>
      <c r="D3" s="2471"/>
      <c r="E3" s="2455" t="s">
        <v>60</v>
      </c>
      <c r="F3" s="2459" t="s">
        <v>19</v>
      </c>
      <c r="G3" s="2461" t="s">
        <v>93</v>
      </c>
      <c r="H3" s="2467" t="s">
        <v>490</v>
      </c>
      <c r="I3" s="2467"/>
      <c r="J3" s="2467"/>
      <c r="K3" s="2467"/>
      <c r="L3" s="2468"/>
    </row>
    <row r="4" spans="1:13" x14ac:dyDescent="0.25">
      <c r="A4" s="2454"/>
      <c r="B4" s="2472"/>
      <c r="C4" s="2473"/>
      <c r="D4" s="2474"/>
      <c r="E4" s="2456"/>
      <c r="F4" s="2460"/>
      <c r="G4" s="2462"/>
      <c r="H4" s="2463" t="s">
        <v>95</v>
      </c>
      <c r="I4" s="2465" t="s">
        <v>96</v>
      </c>
      <c r="J4" s="2465" t="s">
        <v>97</v>
      </c>
      <c r="K4" s="2465" t="s">
        <v>98</v>
      </c>
      <c r="L4" s="2457" t="s">
        <v>99</v>
      </c>
    </row>
    <row r="5" spans="1:13" ht="15.75" thickBot="1" x14ac:dyDescent="0.3">
      <c r="A5" s="2454"/>
      <c r="B5" s="329" t="s">
        <v>13</v>
      </c>
      <c r="C5" s="330" t="s">
        <v>20</v>
      </c>
      <c r="D5" s="1019" t="s">
        <v>17</v>
      </c>
      <c r="E5" s="2456"/>
      <c r="F5" s="2460"/>
      <c r="G5" s="2462"/>
      <c r="H5" s="2464"/>
      <c r="I5" s="2466"/>
      <c r="J5" s="2466"/>
      <c r="K5" s="2466"/>
      <c r="L5" s="2458"/>
    </row>
    <row r="6" spans="1:13" ht="15.75" thickTop="1" x14ac:dyDescent="0.25">
      <c r="A6" s="680" t="s">
        <v>471</v>
      </c>
      <c r="B6" s="1242">
        <v>42</v>
      </c>
      <c r="C6" s="1284">
        <v>8</v>
      </c>
      <c r="D6" s="1046">
        <f t="shared" ref="D6:D13" si="0">B6+C6</f>
        <v>50</v>
      </c>
      <c r="E6" s="1242">
        <v>80</v>
      </c>
      <c r="F6" s="1285">
        <v>150</v>
      </c>
      <c r="G6" s="1237">
        <v>23.03</v>
      </c>
      <c r="H6" s="1243">
        <v>46</v>
      </c>
      <c r="I6" s="1285">
        <v>23</v>
      </c>
      <c r="J6" s="1285">
        <v>21</v>
      </c>
      <c r="K6" s="1285">
        <v>28</v>
      </c>
      <c r="L6" s="1286">
        <v>31</v>
      </c>
    </row>
    <row r="7" spans="1:13" x14ac:dyDescent="0.25">
      <c r="A7" s="224" t="s">
        <v>470</v>
      </c>
      <c r="B7" s="1707">
        <v>46</v>
      </c>
      <c r="C7" s="1199">
        <v>16</v>
      </c>
      <c r="D7" s="1230">
        <f t="shared" si="0"/>
        <v>62</v>
      </c>
      <c r="E7" s="1241">
        <v>180</v>
      </c>
      <c r="F7" s="1241">
        <v>360</v>
      </c>
      <c r="G7" s="1268">
        <v>82.75</v>
      </c>
      <c r="H7" s="1269">
        <v>124</v>
      </c>
      <c r="I7" s="1254">
        <v>62</v>
      </c>
      <c r="J7" s="1254">
        <v>62</v>
      </c>
      <c r="K7" s="1254">
        <v>62</v>
      </c>
      <c r="L7" s="1255">
        <v>62</v>
      </c>
    </row>
    <row r="8" spans="1:13" x14ac:dyDescent="0.25">
      <c r="A8" s="224" t="s">
        <v>33</v>
      </c>
      <c r="B8" s="1269">
        <v>262</v>
      </c>
      <c r="C8" s="1270">
        <v>47</v>
      </c>
      <c r="D8" s="1230">
        <f t="shared" si="0"/>
        <v>309</v>
      </c>
      <c r="E8" s="1269">
        <v>1057</v>
      </c>
      <c r="F8" s="1254">
        <v>7950</v>
      </c>
      <c r="G8" s="2144">
        <v>1105.0705</v>
      </c>
      <c r="H8" s="1253">
        <v>618</v>
      </c>
      <c r="I8" s="1254">
        <v>309</v>
      </c>
      <c r="J8" s="1254">
        <v>309</v>
      </c>
      <c r="K8" s="1254">
        <v>309</v>
      </c>
      <c r="L8" s="1255">
        <v>309</v>
      </c>
    </row>
    <row r="9" spans="1:13" x14ac:dyDescent="0.25">
      <c r="A9" s="224" t="s">
        <v>34</v>
      </c>
      <c r="B9" s="1245">
        <v>302</v>
      </c>
      <c r="C9" s="1199">
        <v>43</v>
      </c>
      <c r="D9" s="1230">
        <v>345</v>
      </c>
      <c r="E9" s="2129">
        <v>1025</v>
      </c>
      <c r="F9" s="1204">
        <v>1985</v>
      </c>
      <c r="G9" s="1236">
        <f>58.06+164.29</f>
        <v>222.35</v>
      </c>
      <c r="H9" s="1253">
        <v>530</v>
      </c>
      <c r="I9" s="1254">
        <v>326</v>
      </c>
      <c r="J9" s="1254">
        <v>305</v>
      </c>
      <c r="K9" s="1254">
        <v>315</v>
      </c>
      <c r="L9" s="1255">
        <v>729</v>
      </c>
    </row>
    <row r="10" spans="1:13" x14ac:dyDescent="0.25">
      <c r="A10" s="224" t="s">
        <v>35</v>
      </c>
      <c r="B10" s="1176">
        <v>105</v>
      </c>
      <c r="C10" s="1174">
        <v>21</v>
      </c>
      <c r="D10" s="2130">
        <f t="shared" si="0"/>
        <v>126</v>
      </c>
      <c r="E10" s="1117">
        <v>378</v>
      </c>
      <c r="F10" s="2128">
        <v>756</v>
      </c>
      <c r="G10" s="2127">
        <v>124.72490000000001</v>
      </c>
      <c r="H10" s="1178">
        <v>17</v>
      </c>
      <c r="I10" s="1177">
        <v>15</v>
      </c>
      <c r="J10" s="1177">
        <v>8</v>
      </c>
      <c r="K10" s="1177">
        <v>26</v>
      </c>
      <c r="L10" s="1175">
        <v>52</v>
      </c>
    </row>
    <row r="11" spans="1:13" x14ac:dyDescent="0.25">
      <c r="A11" s="224" t="s">
        <v>36</v>
      </c>
      <c r="B11" s="1245">
        <v>151</v>
      </c>
      <c r="C11" s="1223">
        <v>35</v>
      </c>
      <c r="D11" s="1231">
        <f t="shared" si="0"/>
        <v>186</v>
      </c>
      <c r="E11" s="1657">
        <v>744</v>
      </c>
      <c r="F11" s="1203">
        <v>1116</v>
      </c>
      <c r="G11" s="1236">
        <v>176.26</v>
      </c>
      <c r="H11" s="1245">
        <v>90</v>
      </c>
      <c r="I11" s="1241">
        <v>45</v>
      </c>
      <c r="J11" s="1241">
        <v>30</v>
      </c>
      <c r="K11" s="1241">
        <v>20</v>
      </c>
      <c r="L11" s="1252">
        <v>20</v>
      </c>
    </row>
    <row r="12" spans="1:13" ht="15.75" thickBot="1" x14ac:dyDescent="0.3">
      <c r="A12" s="726" t="s">
        <v>37</v>
      </c>
      <c r="B12" s="1172">
        <v>124</v>
      </c>
      <c r="C12" s="1173">
        <v>9</v>
      </c>
      <c r="D12" s="1205">
        <f t="shared" si="0"/>
        <v>133</v>
      </c>
      <c r="E12" s="1191">
        <v>1486</v>
      </c>
      <c r="F12" s="1190">
        <v>2799</v>
      </c>
      <c r="G12" s="1192">
        <v>462.04</v>
      </c>
      <c r="H12" s="1193">
        <v>656</v>
      </c>
      <c r="I12" s="1194">
        <v>336</v>
      </c>
      <c r="J12" s="1194">
        <v>69</v>
      </c>
      <c r="K12" s="1194">
        <v>280</v>
      </c>
      <c r="L12" s="1195">
        <v>403</v>
      </c>
    </row>
    <row r="13" spans="1:13" ht="16.5" thickTop="1" thickBot="1" x14ac:dyDescent="0.3">
      <c r="A13" s="186" t="s">
        <v>17</v>
      </c>
      <c r="B13" s="1224">
        <f>B6+B7+B8+B9+B10+B11+B12</f>
        <v>1032</v>
      </c>
      <c r="C13" s="1225">
        <f>C6+C7+C8+C9+C10+C11+C12</f>
        <v>179</v>
      </c>
      <c r="D13" s="1226">
        <f t="shared" si="0"/>
        <v>1211</v>
      </c>
      <c r="E13" s="1224">
        <f t="shared" ref="E13:L13" si="1">E6+E7+E8+E9+E10+E11+E12</f>
        <v>4950</v>
      </c>
      <c r="F13" s="1232">
        <f t="shared" si="1"/>
        <v>15116</v>
      </c>
      <c r="G13" s="1227">
        <f t="shared" si="1"/>
        <v>2196.2253999999998</v>
      </c>
      <c r="H13" s="1098">
        <f t="shared" si="1"/>
        <v>2081</v>
      </c>
      <c r="I13" s="1228">
        <f t="shared" si="1"/>
        <v>1116</v>
      </c>
      <c r="J13" s="1228">
        <f t="shared" si="1"/>
        <v>804</v>
      </c>
      <c r="K13" s="1228">
        <f t="shared" si="1"/>
        <v>1040</v>
      </c>
      <c r="L13" s="1229">
        <f t="shared" si="1"/>
        <v>1606</v>
      </c>
      <c r="M13" s="29"/>
    </row>
    <row r="14" spans="1:13" ht="15.75" thickTop="1" x14ac:dyDescent="0.25"/>
    <row r="15" spans="1:13" x14ac:dyDescent="0.25">
      <c r="A15" s="8" t="s">
        <v>636</v>
      </c>
    </row>
    <row r="16" spans="1:13" x14ac:dyDescent="0.25">
      <c r="A16" t="s">
        <v>671</v>
      </c>
    </row>
    <row r="17" spans="1:14" x14ac:dyDescent="0.25">
      <c r="A17" t="s">
        <v>670</v>
      </c>
    </row>
    <row r="18" spans="1:14" x14ac:dyDescent="0.25">
      <c r="A18" t="s">
        <v>728</v>
      </c>
    </row>
    <row r="32" spans="1:14" x14ac:dyDescent="0.25">
      <c r="N32" s="8">
        <v>16</v>
      </c>
    </row>
  </sheetData>
  <mergeCells count="11">
    <mergeCell ref="A3:A5"/>
    <mergeCell ref="E3:E5"/>
    <mergeCell ref="L4:L5"/>
    <mergeCell ref="F3:F5"/>
    <mergeCell ref="G3:G5"/>
    <mergeCell ref="H4:H5"/>
    <mergeCell ref="I4:I5"/>
    <mergeCell ref="J4:J5"/>
    <mergeCell ref="K4:K5"/>
    <mergeCell ref="H3:L3"/>
    <mergeCell ref="B3:D4"/>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topLeftCell="A13" zoomScaleNormal="100" workbookViewId="0">
      <selection activeCell="E28" sqref="E28"/>
    </sheetView>
  </sheetViews>
  <sheetFormatPr baseColWidth="10" defaultRowHeight="15" x14ac:dyDescent="0.25"/>
  <cols>
    <col min="1" max="1" width="11.85546875" customWidth="1"/>
    <col min="2" max="2" width="15.85546875" customWidth="1"/>
    <col min="3" max="3" width="8.5703125" customWidth="1"/>
    <col min="4" max="4" width="6.85546875" customWidth="1"/>
    <col min="5" max="5" width="9.140625" customWidth="1"/>
    <col min="6" max="6" width="6.7109375" customWidth="1"/>
    <col min="7" max="7" width="12.7109375" customWidth="1"/>
    <col min="8" max="8" width="9.28515625" customWidth="1"/>
    <col min="9" max="9" width="14.85546875" customWidth="1"/>
    <col min="10" max="10" width="8.7109375" customWidth="1"/>
    <col min="11" max="11" width="9.85546875" customWidth="1"/>
  </cols>
  <sheetData>
    <row r="1" spans="1:12" x14ac:dyDescent="0.25">
      <c r="A1" s="8" t="s">
        <v>430</v>
      </c>
      <c r="B1" s="8"/>
      <c r="L1" s="8"/>
    </row>
    <row r="2" spans="1:12" ht="15.75" thickBot="1" x14ac:dyDescent="0.3">
      <c r="L2" s="2475"/>
    </row>
    <row r="3" spans="1:12" ht="16.5" thickTop="1" thickBot="1" x14ac:dyDescent="0.3">
      <c r="A3" s="186" t="s">
        <v>28</v>
      </c>
      <c r="B3" s="200" t="s">
        <v>100</v>
      </c>
      <c r="C3" s="201" t="s">
        <v>101</v>
      </c>
      <c r="D3" s="201" t="s">
        <v>97</v>
      </c>
      <c r="E3" s="201" t="s">
        <v>98</v>
      </c>
      <c r="F3" s="201" t="s">
        <v>99</v>
      </c>
      <c r="G3" s="201" t="s">
        <v>102</v>
      </c>
      <c r="H3" s="201" t="s">
        <v>103</v>
      </c>
      <c r="I3" s="201" t="s">
        <v>106</v>
      </c>
      <c r="J3" s="201" t="s">
        <v>104</v>
      </c>
      <c r="K3" s="202" t="s">
        <v>105</v>
      </c>
      <c r="L3" s="2475"/>
    </row>
    <row r="4" spans="1:12" ht="15.75" thickTop="1" x14ac:dyDescent="0.25">
      <c r="A4" s="681" t="s">
        <v>471</v>
      </c>
      <c r="B4" s="1778">
        <v>126</v>
      </c>
      <c r="C4" s="1691">
        <v>43</v>
      </c>
      <c r="D4" s="1691">
        <v>26</v>
      </c>
      <c r="E4" s="1691">
        <v>24</v>
      </c>
      <c r="F4" s="1691">
        <v>24</v>
      </c>
      <c r="G4" s="1691">
        <v>21</v>
      </c>
      <c r="H4" s="1691">
        <v>10</v>
      </c>
      <c r="I4" s="1691">
        <v>70</v>
      </c>
      <c r="J4" s="1691">
        <v>0</v>
      </c>
      <c r="K4" s="1495">
        <v>20</v>
      </c>
      <c r="L4" s="431"/>
    </row>
    <row r="5" spans="1:12" x14ac:dyDescent="0.25">
      <c r="A5" s="681" t="s">
        <v>470</v>
      </c>
      <c r="B5" s="1657">
        <v>110</v>
      </c>
      <c r="C5" s="1819">
        <v>90</v>
      </c>
      <c r="D5" s="1677">
        <v>85</v>
      </c>
      <c r="E5" s="1819">
        <v>105</v>
      </c>
      <c r="F5" s="1819">
        <v>105</v>
      </c>
      <c r="G5" s="1677">
        <v>10</v>
      </c>
      <c r="H5" s="1677">
        <v>8</v>
      </c>
      <c r="I5" s="1677">
        <v>6</v>
      </c>
      <c r="J5" s="1677">
        <v>0</v>
      </c>
      <c r="K5" s="1777">
        <v>30</v>
      </c>
      <c r="L5" s="431"/>
    </row>
    <row r="6" spans="1:12" x14ac:dyDescent="0.25">
      <c r="A6" s="224" t="s">
        <v>33</v>
      </c>
      <c r="B6" s="1278">
        <v>62</v>
      </c>
      <c r="C6" s="1199">
        <v>31</v>
      </c>
      <c r="D6" s="1199">
        <v>6</v>
      </c>
      <c r="E6" s="1199">
        <v>1</v>
      </c>
      <c r="F6" s="1199">
        <v>1</v>
      </c>
      <c r="G6" s="1199">
        <v>30</v>
      </c>
      <c r="H6" s="1199">
        <v>2</v>
      </c>
      <c r="I6" s="1199">
        <v>0</v>
      </c>
      <c r="J6" s="1199">
        <v>0</v>
      </c>
      <c r="K6" s="1200">
        <v>20</v>
      </c>
      <c r="L6" s="432"/>
    </row>
    <row r="7" spans="1:12" x14ac:dyDescent="0.25">
      <c r="A7" s="224" t="s">
        <v>34</v>
      </c>
      <c r="B7" s="1278">
        <v>117</v>
      </c>
      <c r="C7" s="1199">
        <v>65</v>
      </c>
      <c r="D7" s="1199">
        <v>60</v>
      </c>
      <c r="E7" s="1199">
        <v>45</v>
      </c>
      <c r="F7" s="1199">
        <v>50</v>
      </c>
      <c r="G7" s="1199">
        <v>18</v>
      </c>
      <c r="H7" s="1199">
        <v>11</v>
      </c>
      <c r="I7" s="1199">
        <v>6</v>
      </c>
      <c r="J7" s="1199">
        <v>0</v>
      </c>
      <c r="K7" s="1200">
        <v>15</v>
      </c>
      <c r="L7" s="91"/>
    </row>
    <row r="8" spans="1:12" x14ac:dyDescent="0.25">
      <c r="A8" s="224" t="s">
        <v>35</v>
      </c>
      <c r="B8" s="1279">
        <v>35</v>
      </c>
      <c r="C8" s="1280">
        <v>32</v>
      </c>
      <c r="D8" s="1280">
        <v>16</v>
      </c>
      <c r="E8" s="1280">
        <v>30</v>
      </c>
      <c r="F8" s="1280">
        <v>52</v>
      </c>
      <c r="G8" s="1280">
        <v>12</v>
      </c>
      <c r="H8" s="1280">
        <v>9</v>
      </c>
      <c r="I8" s="1280">
        <v>11</v>
      </c>
      <c r="J8" s="1280">
        <v>0</v>
      </c>
      <c r="K8" s="1281">
        <v>11</v>
      </c>
      <c r="L8" s="91"/>
    </row>
    <row r="9" spans="1:12" x14ac:dyDescent="0.25">
      <c r="A9" s="224" t="s">
        <v>36</v>
      </c>
      <c r="B9" s="1278">
        <v>130</v>
      </c>
      <c r="C9" s="1199">
        <v>75</v>
      </c>
      <c r="D9" s="1199">
        <v>45</v>
      </c>
      <c r="E9" s="1199">
        <v>35</v>
      </c>
      <c r="F9" s="1199">
        <v>35</v>
      </c>
      <c r="G9" s="1199">
        <v>30</v>
      </c>
      <c r="H9" s="1199">
        <v>10</v>
      </c>
      <c r="I9" s="1199">
        <v>15</v>
      </c>
      <c r="J9" s="1199">
        <v>0</v>
      </c>
      <c r="K9" s="1200">
        <v>30</v>
      </c>
      <c r="L9" s="91"/>
    </row>
    <row r="10" spans="1:12" ht="15.75" thickBot="1" x14ac:dyDescent="0.3">
      <c r="A10" s="343" t="s">
        <v>37</v>
      </c>
      <c r="B10" s="1282">
        <v>175</v>
      </c>
      <c r="C10" s="1174">
        <v>42</v>
      </c>
      <c r="D10" s="1174">
        <v>8</v>
      </c>
      <c r="E10" s="1174">
        <v>11</v>
      </c>
      <c r="F10" s="1174">
        <v>20</v>
      </c>
      <c r="G10" s="1174">
        <v>35</v>
      </c>
      <c r="H10" s="1174">
        <v>14</v>
      </c>
      <c r="I10" s="1174">
        <v>12</v>
      </c>
      <c r="J10" s="1174">
        <v>1</v>
      </c>
      <c r="K10" s="1283">
        <v>8</v>
      </c>
      <c r="L10" s="91"/>
    </row>
    <row r="11" spans="1:12" ht="16.5" thickTop="1" thickBot="1" x14ac:dyDescent="0.3">
      <c r="A11" s="186" t="s">
        <v>38</v>
      </c>
      <c r="B11" s="1224">
        <f t="shared" ref="B11:K11" si="0">B4+B5+B6+B7+B8+B9+B10</f>
        <v>755</v>
      </c>
      <c r="C11" s="1225">
        <f t="shared" si="0"/>
        <v>378</v>
      </c>
      <c r="D11" s="1225">
        <f t="shared" si="0"/>
        <v>246</v>
      </c>
      <c r="E11" s="1225">
        <f t="shared" si="0"/>
        <v>251</v>
      </c>
      <c r="F11" s="1225">
        <f t="shared" si="0"/>
        <v>287</v>
      </c>
      <c r="G11" s="1225">
        <f t="shared" si="0"/>
        <v>156</v>
      </c>
      <c r="H11" s="1225">
        <f t="shared" si="0"/>
        <v>64</v>
      </c>
      <c r="I11" s="1225">
        <f t="shared" si="0"/>
        <v>120</v>
      </c>
      <c r="J11" s="1225">
        <f t="shared" si="0"/>
        <v>1</v>
      </c>
      <c r="K11" s="1226">
        <f t="shared" si="0"/>
        <v>134</v>
      </c>
      <c r="L11" s="31"/>
    </row>
    <row r="12" spans="1:12" ht="15.75" thickTop="1" x14ac:dyDescent="0.25">
      <c r="A12" s="2196" t="s">
        <v>745</v>
      </c>
    </row>
    <row r="13" spans="1:12" x14ac:dyDescent="0.25">
      <c r="A13" s="2197" t="s">
        <v>746</v>
      </c>
    </row>
    <row r="14" spans="1:12" x14ac:dyDescent="0.25">
      <c r="A14" s="8" t="s">
        <v>495</v>
      </c>
      <c r="B14" s="8"/>
    </row>
    <row r="15" spans="1:12" ht="15.75" thickBot="1" x14ac:dyDescent="0.3"/>
    <row r="16" spans="1:12" ht="16.5" thickTop="1" thickBot="1" x14ac:dyDescent="0.3">
      <c r="A16" s="200" t="s">
        <v>28</v>
      </c>
      <c r="B16" s="201" t="s">
        <v>100</v>
      </c>
      <c r="C16" s="201" t="s">
        <v>101</v>
      </c>
      <c r="D16" s="201" t="s">
        <v>97</v>
      </c>
      <c r="E16" s="201" t="s">
        <v>98</v>
      </c>
      <c r="F16" s="201" t="s">
        <v>99</v>
      </c>
      <c r="G16" s="201" t="s">
        <v>102</v>
      </c>
      <c r="H16" s="201" t="s">
        <v>103</v>
      </c>
      <c r="I16" s="201" t="s">
        <v>106</v>
      </c>
      <c r="J16" s="201" t="s">
        <v>104</v>
      </c>
      <c r="K16" s="202" t="s">
        <v>105</v>
      </c>
    </row>
    <row r="17" spans="1:12" ht="16.5" thickTop="1" thickBot="1" x14ac:dyDescent="0.3">
      <c r="A17" s="231" t="s">
        <v>471</v>
      </c>
      <c r="B17" s="1235">
        <v>0</v>
      </c>
      <c r="C17" s="1235">
        <v>0</v>
      </c>
      <c r="D17" s="1235">
        <v>0</v>
      </c>
      <c r="E17" s="1235">
        <v>0</v>
      </c>
      <c r="F17" s="1235">
        <v>0</v>
      </c>
      <c r="G17" s="1235">
        <v>12</v>
      </c>
      <c r="H17" s="1235">
        <v>5</v>
      </c>
      <c r="I17" s="1235">
        <v>1</v>
      </c>
      <c r="J17" s="1235">
        <v>0</v>
      </c>
      <c r="K17" s="1197">
        <v>2</v>
      </c>
    </row>
    <row r="18" spans="1:12" ht="15.75" thickTop="1" x14ac:dyDescent="0.25">
      <c r="A18" s="231" t="s">
        <v>470</v>
      </c>
      <c r="B18" s="1234">
        <v>0</v>
      </c>
      <c r="C18" s="1234">
        <v>0</v>
      </c>
      <c r="D18" s="1234">
        <v>0</v>
      </c>
      <c r="E18" s="1234">
        <v>0</v>
      </c>
      <c r="F18" s="1234">
        <v>0</v>
      </c>
      <c r="G18" s="1234">
        <v>3</v>
      </c>
      <c r="H18" s="1234">
        <v>15</v>
      </c>
      <c r="I18" s="1234">
        <v>0</v>
      </c>
      <c r="J18" s="1234">
        <v>0</v>
      </c>
      <c r="K18" s="1196">
        <v>3</v>
      </c>
    </row>
    <row r="19" spans="1:12" x14ac:dyDescent="0.25">
      <c r="A19" s="155" t="s">
        <v>33</v>
      </c>
      <c r="B19" s="1182">
        <v>0</v>
      </c>
      <c r="C19" s="1182">
        <v>0</v>
      </c>
      <c r="D19" s="1182">
        <v>0</v>
      </c>
      <c r="E19" s="1182">
        <v>0</v>
      </c>
      <c r="F19" s="1182">
        <v>0</v>
      </c>
      <c r="G19" s="1182">
        <v>10</v>
      </c>
      <c r="H19" s="1182">
        <v>7</v>
      </c>
      <c r="I19" s="1182">
        <v>0</v>
      </c>
      <c r="J19" s="1182">
        <v>0</v>
      </c>
      <c r="K19" s="1271">
        <v>10</v>
      </c>
    </row>
    <row r="20" spans="1:12" x14ac:dyDescent="0.25">
      <c r="A20" s="155" t="s">
        <v>34</v>
      </c>
      <c r="B20" s="1234">
        <v>0</v>
      </c>
      <c r="C20" s="1234">
        <v>0</v>
      </c>
      <c r="D20" s="1234">
        <v>0</v>
      </c>
      <c r="E20" s="1234">
        <v>0</v>
      </c>
      <c r="F20" s="1234">
        <v>0</v>
      </c>
      <c r="G20" s="1234">
        <v>2</v>
      </c>
      <c r="H20" s="1234">
        <v>12</v>
      </c>
      <c r="I20" s="1234">
        <v>0</v>
      </c>
      <c r="J20" s="1234">
        <v>0</v>
      </c>
      <c r="K20" s="1196">
        <v>1</v>
      </c>
    </row>
    <row r="21" spans="1:12" x14ac:dyDescent="0.25">
      <c r="A21" s="155" t="s">
        <v>35</v>
      </c>
      <c r="B21" s="1272">
        <v>0</v>
      </c>
      <c r="C21" s="1272">
        <v>0</v>
      </c>
      <c r="D21" s="1272">
        <v>0</v>
      </c>
      <c r="E21" s="1272">
        <v>0</v>
      </c>
      <c r="F21" s="1272">
        <v>0</v>
      </c>
      <c r="G21" s="1272">
        <v>3</v>
      </c>
      <c r="H21" s="1272">
        <v>7</v>
      </c>
      <c r="I21" s="1272">
        <v>5</v>
      </c>
      <c r="J21" s="1272">
        <v>0</v>
      </c>
      <c r="K21" s="1273">
        <v>0</v>
      </c>
    </row>
    <row r="22" spans="1:12" x14ac:dyDescent="0.25">
      <c r="A22" s="155" t="s">
        <v>36</v>
      </c>
      <c r="B22" s="1234">
        <v>0</v>
      </c>
      <c r="C22" s="1234">
        <v>0</v>
      </c>
      <c r="D22" s="1234">
        <v>0</v>
      </c>
      <c r="E22" s="1234">
        <v>0</v>
      </c>
      <c r="F22" s="1234">
        <v>0</v>
      </c>
      <c r="G22" s="1234">
        <v>8</v>
      </c>
      <c r="H22" s="1234">
        <v>8</v>
      </c>
      <c r="I22" s="1234">
        <v>0</v>
      </c>
      <c r="J22" s="1234">
        <v>0</v>
      </c>
      <c r="K22" s="1196">
        <v>8</v>
      </c>
    </row>
    <row r="23" spans="1:12" ht="15.75" thickBot="1" x14ac:dyDescent="0.3">
      <c r="A23" s="496" t="s">
        <v>37</v>
      </c>
      <c r="B23" s="1274">
        <v>0</v>
      </c>
      <c r="C23" s="1274">
        <v>0</v>
      </c>
      <c r="D23" s="1274">
        <v>0</v>
      </c>
      <c r="E23" s="1274">
        <v>0</v>
      </c>
      <c r="F23" s="1274">
        <v>0</v>
      </c>
      <c r="G23" s="1274">
        <v>0</v>
      </c>
      <c r="H23" s="1274">
        <v>3</v>
      </c>
      <c r="I23" s="1274">
        <v>4</v>
      </c>
      <c r="J23" s="1274">
        <v>0</v>
      </c>
      <c r="K23" s="1275">
        <v>0</v>
      </c>
    </row>
    <row r="24" spans="1:12" ht="16.5" thickTop="1" thickBot="1" x14ac:dyDescent="0.3">
      <c r="A24" s="200" t="s">
        <v>38</v>
      </c>
      <c r="B24" s="1276">
        <f t="shared" ref="B24:K24" si="1">B17+B18+B19+B20+B21+B22+B23</f>
        <v>0</v>
      </c>
      <c r="C24" s="1276">
        <f t="shared" si="1"/>
        <v>0</v>
      </c>
      <c r="D24" s="1276">
        <f t="shared" si="1"/>
        <v>0</v>
      </c>
      <c r="E24" s="1276">
        <f t="shared" si="1"/>
        <v>0</v>
      </c>
      <c r="F24" s="1276">
        <f t="shared" si="1"/>
        <v>0</v>
      </c>
      <c r="G24" s="1276">
        <f t="shared" si="1"/>
        <v>38</v>
      </c>
      <c r="H24" s="1276">
        <f t="shared" si="1"/>
        <v>57</v>
      </c>
      <c r="I24" s="1276">
        <f t="shared" si="1"/>
        <v>10</v>
      </c>
      <c r="J24" s="1276">
        <f t="shared" si="1"/>
        <v>0</v>
      </c>
      <c r="K24" s="1277">
        <f t="shared" si="1"/>
        <v>24</v>
      </c>
    </row>
    <row r="25" spans="1:12" ht="15.75" thickTop="1" x14ac:dyDescent="0.25">
      <c r="A25" s="2195" t="s">
        <v>744</v>
      </c>
    </row>
    <row r="32" spans="1:12" x14ac:dyDescent="0.25">
      <c r="L32" s="8">
        <v>17</v>
      </c>
    </row>
  </sheetData>
  <mergeCells count="1">
    <mergeCell ref="L2:L3"/>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topLeftCell="A10" zoomScaleNormal="100" workbookViewId="0">
      <selection activeCell="B9" sqref="B9"/>
    </sheetView>
  </sheetViews>
  <sheetFormatPr baseColWidth="10" defaultRowHeight="15" x14ac:dyDescent="0.25"/>
  <cols>
    <col min="2" max="2" width="15" customWidth="1"/>
    <col min="5" max="5" width="12.42578125" customWidth="1"/>
    <col min="9" max="9" width="13.42578125" customWidth="1"/>
    <col min="14" max="16" width="9.42578125" customWidth="1"/>
    <col min="17" max="17" width="8.85546875" customWidth="1"/>
    <col min="18" max="18" width="9.42578125" customWidth="1"/>
  </cols>
  <sheetData>
    <row r="1" spans="1:14" x14ac:dyDescent="0.25">
      <c r="A1" s="8" t="s">
        <v>496</v>
      </c>
    </row>
    <row r="2" spans="1:14" ht="15.75" thickBot="1" x14ac:dyDescent="0.3">
      <c r="C2" s="8" t="s">
        <v>390</v>
      </c>
    </row>
    <row r="3" spans="1:14" ht="28.5" customHeight="1" thickTop="1" thickBot="1" x14ac:dyDescent="0.3">
      <c r="A3" s="85" t="s">
        <v>28</v>
      </c>
      <c r="B3" s="37" t="s">
        <v>337</v>
      </c>
      <c r="C3" s="37" t="s">
        <v>19</v>
      </c>
      <c r="D3" s="86" t="s">
        <v>327</v>
      </c>
      <c r="E3" s="86" t="s">
        <v>187</v>
      </c>
      <c r="F3" s="86" t="s">
        <v>328</v>
      </c>
      <c r="G3" s="86" t="s">
        <v>329</v>
      </c>
      <c r="H3" s="87" t="s">
        <v>189</v>
      </c>
      <c r="I3" s="89" t="s">
        <v>322</v>
      </c>
      <c r="J3" s="88" t="s">
        <v>330</v>
      </c>
    </row>
    <row r="4" spans="1:14" ht="15.75" thickTop="1" x14ac:dyDescent="0.25">
      <c r="A4" s="231" t="s">
        <v>471</v>
      </c>
      <c r="B4" s="1487">
        <v>7269</v>
      </c>
      <c r="C4" s="1487">
        <v>42004</v>
      </c>
      <c r="D4" s="1487">
        <v>1150</v>
      </c>
      <c r="E4" s="1487">
        <v>300</v>
      </c>
      <c r="F4" s="1487">
        <v>8</v>
      </c>
      <c r="G4" s="1487">
        <v>2000</v>
      </c>
      <c r="H4" s="1493">
        <v>3200</v>
      </c>
      <c r="I4" s="1494">
        <v>201</v>
      </c>
      <c r="J4" s="1495">
        <v>214</v>
      </c>
    </row>
    <row r="5" spans="1:14" x14ac:dyDescent="0.25">
      <c r="A5" s="231" t="s">
        <v>470</v>
      </c>
      <c r="B5" s="1496">
        <v>8041</v>
      </c>
      <c r="C5" s="1496">
        <v>48851</v>
      </c>
      <c r="D5" s="1496">
        <v>1510</v>
      </c>
      <c r="E5" s="1496">
        <v>505</v>
      </c>
      <c r="F5" s="1496">
        <v>2</v>
      </c>
      <c r="G5" s="1496">
        <v>1510</v>
      </c>
      <c r="H5" s="1496">
        <v>1560</v>
      </c>
      <c r="I5" s="1484">
        <v>220</v>
      </c>
      <c r="J5" s="1485">
        <v>255</v>
      </c>
    </row>
    <row r="6" spans="1:14" x14ac:dyDescent="0.25">
      <c r="A6" s="155" t="s">
        <v>33</v>
      </c>
      <c r="B6" s="1496">
        <v>13892</v>
      </c>
      <c r="C6" s="2145">
        <v>104165</v>
      </c>
      <c r="D6" s="1496">
        <v>2907</v>
      </c>
      <c r="E6" s="1496">
        <v>381</v>
      </c>
      <c r="F6" s="1496">
        <v>4</v>
      </c>
      <c r="G6" s="1496">
        <v>1652</v>
      </c>
      <c r="H6" s="1498">
        <v>2819</v>
      </c>
      <c r="I6" s="1499">
        <v>15</v>
      </c>
      <c r="J6" s="1485">
        <v>20</v>
      </c>
    </row>
    <row r="7" spans="1:14" x14ac:dyDescent="0.25">
      <c r="A7" s="155" t="s">
        <v>34</v>
      </c>
      <c r="B7" s="1496">
        <v>9088</v>
      </c>
      <c r="C7" s="1496">
        <v>78502</v>
      </c>
      <c r="D7" s="1496">
        <v>3497</v>
      </c>
      <c r="E7" s="1496">
        <v>203</v>
      </c>
      <c r="F7" s="1496">
        <v>3</v>
      </c>
      <c r="G7" s="1496">
        <v>2223</v>
      </c>
      <c r="H7" s="1498">
        <v>2485</v>
      </c>
      <c r="I7" s="1499">
        <v>85</v>
      </c>
      <c r="J7" s="1485">
        <v>94</v>
      </c>
    </row>
    <row r="8" spans="1:14" x14ac:dyDescent="0.25">
      <c r="A8" s="155" t="s">
        <v>35</v>
      </c>
      <c r="B8" s="1501">
        <v>14621</v>
      </c>
      <c r="C8" s="1501">
        <v>81574</v>
      </c>
      <c r="D8" s="1478">
        <v>11210</v>
      </c>
      <c r="E8" s="1478">
        <v>405</v>
      </c>
      <c r="F8" s="1478">
        <v>15</v>
      </c>
      <c r="G8" s="1478">
        <v>10111</v>
      </c>
      <c r="H8" s="1479">
        <v>5587</v>
      </c>
      <c r="I8" s="1480">
        <v>21</v>
      </c>
      <c r="J8" s="1481">
        <v>0</v>
      </c>
    </row>
    <row r="9" spans="1:14" x14ac:dyDescent="0.25">
      <c r="A9" s="155" t="s">
        <v>36</v>
      </c>
      <c r="B9" s="1500">
        <v>15273</v>
      </c>
      <c r="C9" s="1500">
        <v>110118</v>
      </c>
      <c r="D9" s="1496">
        <v>2262</v>
      </c>
      <c r="E9" s="1496">
        <v>801</v>
      </c>
      <c r="F9" s="1496">
        <v>5</v>
      </c>
      <c r="G9" s="1496">
        <v>2237</v>
      </c>
      <c r="H9" s="1498">
        <v>4370</v>
      </c>
      <c r="I9" s="1499">
        <v>217</v>
      </c>
      <c r="J9" s="1485">
        <v>801</v>
      </c>
    </row>
    <row r="10" spans="1:14" ht="15.75" thickBot="1" x14ac:dyDescent="0.3">
      <c r="A10" s="496" t="s">
        <v>37</v>
      </c>
      <c r="B10" s="1500">
        <v>19413</v>
      </c>
      <c r="C10" s="1500">
        <v>94990</v>
      </c>
      <c r="D10" s="1500">
        <v>5480</v>
      </c>
      <c r="E10" s="1500">
        <v>143</v>
      </c>
      <c r="F10" s="1500">
        <v>15</v>
      </c>
      <c r="G10" s="1500">
        <v>874</v>
      </c>
      <c r="H10" s="1502">
        <v>4323</v>
      </c>
      <c r="I10" s="1503">
        <v>35</v>
      </c>
      <c r="J10" s="1504">
        <v>99</v>
      </c>
    </row>
    <row r="11" spans="1:14" ht="16.5" thickTop="1" thickBot="1" x14ac:dyDescent="0.3">
      <c r="A11" s="200" t="s">
        <v>38</v>
      </c>
      <c r="B11" s="1488">
        <f>B4+B5+B6+B7+B8+B9+B10</f>
        <v>87597</v>
      </c>
      <c r="C11" s="1488">
        <f t="shared" ref="C11:J11" si="0">C4+C5+C6+C7+C8+C9+C10</f>
        <v>560204</v>
      </c>
      <c r="D11" s="1488">
        <f t="shared" si="0"/>
        <v>28016</v>
      </c>
      <c r="E11" s="1488">
        <f t="shared" si="0"/>
        <v>2738</v>
      </c>
      <c r="F11" s="1488">
        <f t="shared" si="0"/>
        <v>52</v>
      </c>
      <c r="G11" s="1488">
        <f t="shared" si="0"/>
        <v>20607</v>
      </c>
      <c r="H11" s="1488">
        <f t="shared" si="0"/>
        <v>24344</v>
      </c>
      <c r="I11" s="1488">
        <f t="shared" si="0"/>
        <v>794</v>
      </c>
      <c r="J11" s="1489">
        <f t="shared" si="0"/>
        <v>1483</v>
      </c>
    </row>
    <row r="12" spans="1:14" ht="16.5" thickTop="1" thickBot="1" x14ac:dyDescent="0.3">
      <c r="A12" s="8" t="s">
        <v>391</v>
      </c>
      <c r="E12" s="8" t="s">
        <v>392</v>
      </c>
    </row>
    <row r="13" spans="1:14" ht="16.5" thickTop="1" thickBot="1" x14ac:dyDescent="0.3">
      <c r="A13" s="51" t="s">
        <v>28</v>
      </c>
      <c r="B13" s="52" t="s">
        <v>323</v>
      </c>
      <c r="C13" s="53" t="s">
        <v>324</v>
      </c>
      <c r="D13" s="84"/>
      <c r="E13" s="51" t="s">
        <v>28</v>
      </c>
      <c r="F13" s="52" t="s">
        <v>325</v>
      </c>
      <c r="G13" s="52" t="s">
        <v>181</v>
      </c>
      <c r="H13" s="53" t="s">
        <v>326</v>
      </c>
    </row>
    <row r="14" spans="1:14" ht="15.75" thickTop="1" x14ac:dyDescent="0.25">
      <c r="A14" s="402" t="s">
        <v>471</v>
      </c>
      <c r="B14" s="1487">
        <v>6872</v>
      </c>
      <c r="C14" s="1505">
        <v>2448</v>
      </c>
      <c r="D14" s="84"/>
      <c r="E14" s="402" t="s">
        <v>471</v>
      </c>
      <c r="F14" s="1487">
        <v>205</v>
      </c>
      <c r="G14" s="1487">
        <v>220</v>
      </c>
      <c r="H14" s="1505">
        <v>4</v>
      </c>
      <c r="K14" s="295"/>
      <c r="L14" s="295"/>
      <c r="M14" s="295"/>
      <c r="N14" s="295"/>
    </row>
    <row r="15" spans="1:14" x14ac:dyDescent="0.25">
      <c r="A15" s="685" t="s">
        <v>470</v>
      </c>
      <c r="B15" s="1496">
        <v>4750</v>
      </c>
      <c r="C15" s="1497">
        <v>2500</v>
      </c>
      <c r="D15" s="120"/>
      <c r="E15" s="231" t="s">
        <v>470</v>
      </c>
      <c r="F15" s="1496">
        <v>415</v>
      </c>
      <c r="G15" s="1496">
        <v>555</v>
      </c>
      <c r="H15" s="1497">
        <v>0</v>
      </c>
      <c r="K15" s="294"/>
      <c r="L15" s="295"/>
      <c r="M15" s="84"/>
    </row>
    <row r="16" spans="1:14" x14ac:dyDescent="0.25">
      <c r="A16" s="155" t="s">
        <v>33</v>
      </c>
      <c r="B16" s="1496">
        <v>5698</v>
      </c>
      <c r="C16" s="1497">
        <v>2877</v>
      </c>
      <c r="D16" s="120"/>
      <c r="E16" s="155" t="s">
        <v>33</v>
      </c>
      <c r="F16" s="1496">
        <v>327</v>
      </c>
      <c r="G16" s="1496">
        <v>234</v>
      </c>
      <c r="H16" s="1497">
        <v>1</v>
      </c>
    </row>
    <row r="17" spans="1:21" x14ac:dyDescent="0.25">
      <c r="A17" s="155" t="s">
        <v>34</v>
      </c>
      <c r="B17" s="1496">
        <v>2800</v>
      </c>
      <c r="C17" s="1497">
        <v>3592</v>
      </c>
      <c r="D17" s="120"/>
      <c r="E17" s="155" t="s">
        <v>34</v>
      </c>
      <c r="F17" s="1496">
        <v>255</v>
      </c>
      <c r="G17" s="1496">
        <v>207</v>
      </c>
      <c r="H17" s="1497">
        <v>2</v>
      </c>
    </row>
    <row r="18" spans="1:21" x14ac:dyDescent="0.25">
      <c r="A18" s="155" t="s">
        <v>35</v>
      </c>
      <c r="B18" s="1501">
        <v>3759</v>
      </c>
      <c r="C18" s="1482">
        <v>8529</v>
      </c>
      <c r="D18" s="120"/>
      <c r="E18" s="155" t="s">
        <v>35</v>
      </c>
      <c r="F18" s="1492">
        <v>163</v>
      </c>
      <c r="G18" s="1492">
        <v>192</v>
      </c>
      <c r="H18" s="1483">
        <v>2</v>
      </c>
    </row>
    <row r="19" spans="1:21" x14ac:dyDescent="0.25">
      <c r="A19" s="155" t="s">
        <v>36</v>
      </c>
      <c r="B19" s="1496">
        <v>1750</v>
      </c>
      <c r="C19" s="1497">
        <v>5250</v>
      </c>
      <c r="D19" s="120"/>
      <c r="E19" s="155" t="s">
        <v>36</v>
      </c>
      <c r="F19" s="1496">
        <v>440</v>
      </c>
      <c r="G19" s="1496">
        <v>328</v>
      </c>
      <c r="H19" s="1497">
        <v>6</v>
      </c>
      <c r="M19" s="34"/>
    </row>
    <row r="20" spans="1:21" ht="15.75" thickBot="1" x14ac:dyDescent="0.3">
      <c r="A20" s="496" t="s">
        <v>37</v>
      </c>
      <c r="B20" s="1500">
        <v>8085</v>
      </c>
      <c r="C20" s="1506">
        <v>4120</v>
      </c>
      <c r="D20" s="120"/>
      <c r="E20" s="496" t="s">
        <v>37</v>
      </c>
      <c r="F20" s="1486">
        <v>67</v>
      </c>
      <c r="G20" s="1486">
        <v>129</v>
      </c>
      <c r="H20" s="1490">
        <v>1</v>
      </c>
    </row>
    <row r="21" spans="1:21" ht="16.5" thickTop="1" thickBot="1" x14ac:dyDescent="0.3">
      <c r="A21" s="200" t="s">
        <v>38</v>
      </c>
      <c r="B21" s="1488">
        <f>B14+B15+B16+B17+B18+B19+B20</f>
        <v>33714</v>
      </c>
      <c r="C21" s="1489">
        <f>C14+C15+C16+C17+C18+C19+C20</f>
        <v>29316</v>
      </c>
      <c r="D21" s="90"/>
      <c r="E21" s="200" t="s">
        <v>38</v>
      </c>
      <c r="F21" s="1488">
        <f>F14+F15+F16+F17+F18+F19+F20</f>
        <v>1872</v>
      </c>
      <c r="G21" s="1488">
        <f>G14+G15+G16+G17+G18+G19+G20</f>
        <v>1865</v>
      </c>
      <c r="H21" s="1489">
        <f>H14+H15+H16+H17+H18+H19+H20</f>
        <v>16</v>
      </c>
    </row>
    <row r="22" spans="1:21" ht="16.5" thickTop="1" thickBot="1" x14ac:dyDescent="0.3">
      <c r="B22" s="8" t="s">
        <v>393</v>
      </c>
    </row>
    <row r="23" spans="1:21" ht="15.75" thickTop="1" x14ac:dyDescent="0.25">
      <c r="A23" s="2493" t="s">
        <v>28</v>
      </c>
      <c r="B23" s="2489" t="s">
        <v>59</v>
      </c>
      <c r="C23" s="2490"/>
      <c r="D23" s="2476" t="s">
        <v>127</v>
      </c>
      <c r="E23" s="2477"/>
      <c r="F23" s="2477"/>
      <c r="G23" s="2477"/>
      <c r="H23" s="2478"/>
    </row>
    <row r="24" spans="1:21" ht="11.25" customHeight="1" thickBot="1" x14ac:dyDescent="0.3">
      <c r="A24" s="2494"/>
      <c r="B24" s="2491"/>
      <c r="C24" s="2492"/>
      <c r="D24" s="92">
        <v>0</v>
      </c>
      <c r="E24" s="21">
        <v>1</v>
      </c>
      <c r="F24" s="21">
        <v>2</v>
      </c>
      <c r="G24" s="21">
        <v>3</v>
      </c>
      <c r="H24" s="22" t="s">
        <v>128</v>
      </c>
    </row>
    <row r="25" spans="1:21" ht="15.75" thickTop="1" x14ac:dyDescent="0.25">
      <c r="A25" s="686" t="s">
        <v>471</v>
      </c>
      <c r="B25" s="2479">
        <v>7269</v>
      </c>
      <c r="C25" s="2480">
        <v>7269</v>
      </c>
      <c r="D25" s="1507">
        <v>2138.1</v>
      </c>
      <c r="E25" s="1491">
        <v>2850.8</v>
      </c>
      <c r="F25" s="1491">
        <v>570.16000000000008</v>
      </c>
      <c r="G25" s="1491">
        <v>360</v>
      </c>
      <c r="H25" s="2194">
        <v>142.54</v>
      </c>
      <c r="L25" s="529"/>
    </row>
    <row r="26" spans="1:21" x14ac:dyDescent="0.25">
      <c r="A26" s="686" t="s">
        <v>470</v>
      </c>
      <c r="B26" s="2483">
        <v>8041</v>
      </c>
      <c r="C26" s="2484">
        <v>8041</v>
      </c>
      <c r="D26" s="1507">
        <v>1955</v>
      </c>
      <c r="E26" s="1491">
        <v>3550</v>
      </c>
      <c r="F26" s="1491">
        <v>1675</v>
      </c>
      <c r="G26" s="1491">
        <v>800</v>
      </c>
      <c r="H26" s="1508">
        <v>275</v>
      </c>
      <c r="K26" s="1514"/>
      <c r="L26" s="529"/>
    </row>
    <row r="27" spans="1:21" x14ac:dyDescent="0.25">
      <c r="A27" s="449" t="s">
        <v>33</v>
      </c>
      <c r="B27" s="2483">
        <v>13892</v>
      </c>
      <c r="C27" s="2484">
        <v>13892</v>
      </c>
      <c r="D27" s="1507">
        <v>4682</v>
      </c>
      <c r="E27" s="1491">
        <v>3511</v>
      </c>
      <c r="F27" s="1491">
        <v>2809</v>
      </c>
      <c r="G27" s="1491">
        <v>2341</v>
      </c>
      <c r="H27" s="1508">
        <v>702</v>
      </c>
      <c r="L27" s="529"/>
    </row>
    <row r="28" spans="1:21" x14ac:dyDescent="0.25">
      <c r="A28" s="449" t="s">
        <v>34</v>
      </c>
      <c r="B28" s="2483">
        <v>9088</v>
      </c>
      <c r="C28" s="2484">
        <v>9088</v>
      </c>
      <c r="D28" s="1507">
        <f>B28*45%</f>
        <v>4089.6</v>
      </c>
      <c r="E28" s="1491">
        <f>B28*50%</f>
        <v>4544</v>
      </c>
      <c r="F28" s="1491">
        <v>310</v>
      </c>
      <c r="G28" s="1491">
        <f>B28*1%</f>
        <v>90.88</v>
      </c>
      <c r="H28" s="1508">
        <v>54</v>
      </c>
      <c r="L28" s="120"/>
    </row>
    <row r="29" spans="1:21" x14ac:dyDescent="0.25">
      <c r="A29" s="449" t="s">
        <v>35</v>
      </c>
      <c r="B29" s="2485">
        <v>14621</v>
      </c>
      <c r="C29" s="2486">
        <v>14621</v>
      </c>
      <c r="D29" s="1509">
        <v>10111</v>
      </c>
      <c r="E29" s="1510">
        <v>640</v>
      </c>
      <c r="F29" s="1510">
        <v>520</v>
      </c>
      <c r="G29" s="1510">
        <v>610</v>
      </c>
      <c r="H29" s="1511">
        <v>378</v>
      </c>
      <c r="L29" s="529"/>
    </row>
    <row r="30" spans="1:21" x14ac:dyDescent="0.25">
      <c r="A30" s="686" t="s">
        <v>36</v>
      </c>
      <c r="B30" s="2483">
        <v>15273</v>
      </c>
      <c r="C30" s="2484">
        <v>15273</v>
      </c>
      <c r="D30" s="1301">
        <v>4582</v>
      </c>
      <c r="E30" s="1299">
        <v>3818</v>
      </c>
      <c r="F30" s="1299">
        <v>3055</v>
      </c>
      <c r="G30" s="1299">
        <v>2291</v>
      </c>
      <c r="H30" s="1293">
        <v>1527</v>
      </c>
      <c r="L30" s="120"/>
    </row>
    <row r="31" spans="1:21" ht="15.75" thickBot="1" x14ac:dyDescent="0.3">
      <c r="A31" s="1476" t="s">
        <v>37</v>
      </c>
      <c r="B31" s="2481">
        <v>19413</v>
      </c>
      <c r="C31" s="2482">
        <v>19413</v>
      </c>
      <c r="D31" s="1512">
        <v>10781</v>
      </c>
      <c r="E31" s="1477">
        <v>4975</v>
      </c>
      <c r="F31" s="1477">
        <v>1425</v>
      </c>
      <c r="G31" s="1477">
        <v>1287</v>
      </c>
      <c r="H31" s="1513">
        <v>985</v>
      </c>
      <c r="L31" s="120"/>
    </row>
    <row r="32" spans="1:21" ht="13.5" customHeight="1" thickTop="1" thickBot="1" x14ac:dyDescent="0.3">
      <c r="A32" s="730" t="s">
        <v>38</v>
      </c>
      <c r="B32" s="2487">
        <f>B25+B26+B27+B28+B29+B30+C31</f>
        <v>87597</v>
      </c>
      <c r="C32" s="2488"/>
      <c r="D32" s="1324">
        <f>D25+D26+D27+D28+D29+D30+D31</f>
        <v>38338.699999999997</v>
      </c>
      <c r="E32" s="1324">
        <f>E25+E26+E27+E28+E29+E30+E31</f>
        <v>23888.799999999999</v>
      </c>
      <c r="F32" s="1324">
        <f>F25+F26+F27+F28+F29+F30+F31</f>
        <v>10364.16</v>
      </c>
      <c r="G32" s="1324">
        <f>G25+G26+G27+G28+G29+G30+G31</f>
        <v>7779.88</v>
      </c>
      <c r="H32" s="1323">
        <f>H25+H26+H27+H28+H29+H30+H31</f>
        <v>4063.54</v>
      </c>
      <c r="U32" s="8"/>
    </row>
    <row r="33" spans="1:3" ht="15.75" thickTop="1" x14ac:dyDescent="0.25"/>
    <row r="34" spans="1:3" x14ac:dyDescent="0.25">
      <c r="A34" s="8"/>
      <c r="B34" s="8"/>
      <c r="C34" s="8"/>
    </row>
  </sheetData>
  <mergeCells count="11">
    <mergeCell ref="B32:C32"/>
    <mergeCell ref="B26:C26"/>
    <mergeCell ref="B30:C30"/>
    <mergeCell ref="B23:C24"/>
    <mergeCell ref="A23:A24"/>
    <mergeCell ref="D23:H23"/>
    <mergeCell ref="B25:C25"/>
    <mergeCell ref="B31:C31"/>
    <mergeCell ref="B28:C28"/>
    <mergeCell ref="B29:C29"/>
    <mergeCell ref="B27:C27"/>
  </mergeCells>
  <pageMargins left="0.25" right="0.25"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J33"/>
  <sheetViews>
    <sheetView topLeftCell="A13" zoomScaleNormal="100" workbookViewId="0">
      <selection activeCell="H28" sqref="H28"/>
    </sheetView>
  </sheetViews>
  <sheetFormatPr baseColWidth="10" defaultRowHeight="15" x14ac:dyDescent="0.25"/>
  <cols>
    <col min="1" max="1" width="28.7109375" customWidth="1"/>
    <col min="2" max="2" width="12.85546875" customWidth="1"/>
    <col min="3" max="3" width="19.28515625" customWidth="1"/>
    <col min="4" max="4" width="14.7109375" customWidth="1"/>
  </cols>
  <sheetData>
    <row r="1" spans="1:6" x14ac:dyDescent="0.25">
      <c r="A1" s="311" t="s">
        <v>507</v>
      </c>
      <c r="B1" s="382"/>
      <c r="C1" s="382"/>
    </row>
    <row r="2" spans="1:6" ht="15.75" thickBot="1" x14ac:dyDescent="0.3">
      <c r="A2" s="382"/>
      <c r="B2" s="382"/>
      <c r="C2" s="382"/>
    </row>
    <row r="3" spans="1:6" ht="16.5" thickTop="1" thickBot="1" x14ac:dyDescent="0.3">
      <c r="A3" s="383" t="s">
        <v>107</v>
      </c>
      <c r="B3" s="384" t="s">
        <v>108</v>
      </c>
      <c r="C3" s="384" t="s">
        <v>491</v>
      </c>
    </row>
    <row r="4" spans="1:6" ht="15.75" thickTop="1" x14ac:dyDescent="0.25">
      <c r="A4" s="687" t="s">
        <v>471</v>
      </c>
      <c r="B4" s="1515">
        <v>3</v>
      </c>
      <c r="C4" s="1515">
        <v>26</v>
      </c>
    </row>
    <row r="5" spans="1:6" x14ac:dyDescent="0.25">
      <c r="A5" s="224" t="s">
        <v>470</v>
      </c>
      <c r="B5" s="1526">
        <v>3</v>
      </c>
      <c r="C5" s="1525">
        <v>27</v>
      </c>
    </row>
    <row r="6" spans="1:6" x14ac:dyDescent="0.25">
      <c r="A6" s="224" t="s">
        <v>33</v>
      </c>
      <c r="B6" s="225">
        <v>3</v>
      </c>
      <c r="C6" s="225">
        <v>27</v>
      </c>
    </row>
    <row r="7" spans="1:6" x14ac:dyDescent="0.25">
      <c r="A7" s="224" t="s">
        <v>34</v>
      </c>
      <c r="B7" s="1528">
        <v>3</v>
      </c>
      <c r="C7" s="1528">
        <v>39</v>
      </c>
    </row>
    <row r="8" spans="1:6" x14ac:dyDescent="0.25">
      <c r="A8" s="224" t="s">
        <v>35</v>
      </c>
      <c r="B8" s="225">
        <v>3</v>
      </c>
      <c r="C8" s="225">
        <v>25</v>
      </c>
    </row>
    <row r="9" spans="1:6" x14ac:dyDescent="0.25">
      <c r="A9" s="224" t="s">
        <v>36</v>
      </c>
      <c r="B9" s="1518">
        <v>3</v>
      </c>
      <c r="C9" s="1518">
        <v>24</v>
      </c>
    </row>
    <row r="10" spans="1:6" x14ac:dyDescent="0.25">
      <c r="A10" s="224" t="s">
        <v>37</v>
      </c>
      <c r="B10" s="1521">
        <v>3</v>
      </c>
      <c r="C10" s="1521">
        <v>32</v>
      </c>
    </row>
    <row r="11" spans="1:6" x14ac:dyDescent="0.25">
      <c r="A11" s="385" t="s">
        <v>489</v>
      </c>
      <c r="B11" s="225">
        <f>B4+B5+B6+B7+B8+B9+B10</f>
        <v>21</v>
      </c>
      <c r="C11" s="225">
        <f>C4+C5+C6+C7+C8+C9+C10</f>
        <v>200</v>
      </c>
    </row>
    <row r="12" spans="1:6" ht="15.75" thickBot="1" x14ac:dyDescent="0.3">
      <c r="A12" s="343" t="s">
        <v>75</v>
      </c>
      <c r="B12" s="735">
        <v>53</v>
      </c>
      <c r="C12" s="726"/>
    </row>
    <row r="13" spans="1:6" ht="16.5" thickTop="1" thickBot="1" x14ac:dyDescent="0.3">
      <c r="A13" s="383" t="s">
        <v>38</v>
      </c>
      <c r="B13" s="384">
        <f>B4+B5+B6+B7+B8+B9+B10+B12</f>
        <v>74</v>
      </c>
      <c r="C13" s="384">
        <f>C4+C5+C6+C7+C8+C9+C10+C12</f>
        <v>200</v>
      </c>
    </row>
    <row r="14" spans="1:6" ht="15.75" thickTop="1" x14ac:dyDescent="0.25">
      <c r="A14" s="2495" t="s">
        <v>747</v>
      </c>
      <c r="B14" s="2495"/>
      <c r="C14" s="2495"/>
      <c r="D14" s="2495"/>
      <c r="E14" s="2495"/>
      <c r="F14" s="2495"/>
    </row>
    <row r="15" spans="1:6" x14ac:dyDescent="0.25">
      <c r="A15" s="2495" t="s">
        <v>748</v>
      </c>
      <c r="B15" s="2495"/>
      <c r="C15" s="2495"/>
      <c r="D15" s="2495"/>
      <c r="E15" s="2495"/>
      <c r="F15" s="2495"/>
    </row>
    <row r="16" spans="1:6" x14ac:dyDescent="0.25">
      <c r="A16" s="2495"/>
      <c r="B16" s="2495"/>
      <c r="C16" s="2495"/>
      <c r="D16" s="2495"/>
      <c r="E16" s="2495"/>
      <c r="F16" s="2495"/>
    </row>
    <row r="18" spans="1:10" x14ac:dyDescent="0.25">
      <c r="A18" s="311" t="s">
        <v>499</v>
      </c>
      <c r="B18" s="382"/>
      <c r="C18" s="382"/>
      <c r="D18" s="382"/>
      <c r="E18" s="382"/>
      <c r="F18" s="382"/>
      <c r="G18" s="382"/>
    </row>
    <row r="19" spans="1:10" ht="15.75" thickBot="1" x14ac:dyDescent="0.3">
      <c r="A19" s="382"/>
      <c r="B19" s="382"/>
      <c r="C19" s="382"/>
      <c r="D19" s="382"/>
      <c r="E19" s="382"/>
      <c r="F19" s="382"/>
      <c r="G19" s="382"/>
    </row>
    <row r="20" spans="1:10" ht="16.5" thickTop="1" thickBot="1" x14ac:dyDescent="0.3">
      <c r="A20" s="384" t="s">
        <v>500</v>
      </c>
      <c r="B20" s="384" t="s">
        <v>501</v>
      </c>
      <c r="C20" s="384" t="s">
        <v>502</v>
      </c>
      <c r="D20" s="384" t="s">
        <v>503</v>
      </c>
      <c r="E20" s="384" t="s">
        <v>504</v>
      </c>
      <c r="F20" s="384" t="s">
        <v>505</v>
      </c>
      <c r="G20" s="384" t="s">
        <v>49</v>
      </c>
      <c r="H20" s="530"/>
    </row>
    <row r="21" spans="1:10" ht="15.75" thickTop="1" x14ac:dyDescent="0.25">
      <c r="A21" s="402" t="s">
        <v>471</v>
      </c>
      <c r="B21" s="1516">
        <v>14</v>
      </c>
      <c r="C21" s="1516">
        <v>15</v>
      </c>
      <c r="D21" s="1516">
        <v>4</v>
      </c>
      <c r="E21" s="1516">
        <v>12</v>
      </c>
      <c r="F21" s="1516">
        <v>3</v>
      </c>
      <c r="G21" s="1517">
        <v>1</v>
      </c>
    </row>
    <row r="22" spans="1:10" x14ac:dyDescent="0.25">
      <c r="A22" s="155" t="s">
        <v>470</v>
      </c>
      <c r="B22" s="1563">
        <v>17</v>
      </c>
      <c r="C22" s="1563">
        <v>10</v>
      </c>
      <c r="D22" s="1563">
        <v>2</v>
      </c>
      <c r="E22" s="1563">
        <v>14</v>
      </c>
      <c r="F22" s="1563">
        <v>9</v>
      </c>
      <c r="G22" s="1564">
        <v>1</v>
      </c>
    </row>
    <row r="23" spans="1:10" x14ac:dyDescent="0.25">
      <c r="A23" s="155" t="s">
        <v>33</v>
      </c>
      <c r="B23" s="553">
        <v>16</v>
      </c>
      <c r="C23" s="553">
        <v>14</v>
      </c>
      <c r="D23" s="553">
        <v>3</v>
      </c>
      <c r="E23" s="553">
        <v>15</v>
      </c>
      <c r="F23" s="553">
        <v>2</v>
      </c>
      <c r="G23" s="558"/>
    </row>
    <row r="24" spans="1:10" x14ac:dyDescent="0.25">
      <c r="A24" s="155" t="s">
        <v>34</v>
      </c>
      <c r="B24" s="553">
        <v>19</v>
      </c>
      <c r="C24" s="553">
        <v>14</v>
      </c>
      <c r="D24" s="553">
        <v>3</v>
      </c>
      <c r="E24" s="553">
        <v>15</v>
      </c>
      <c r="F24" s="553"/>
      <c r="G24" s="558"/>
    </row>
    <row r="25" spans="1:10" x14ac:dyDescent="0.25">
      <c r="A25" s="155" t="s">
        <v>35</v>
      </c>
      <c r="B25" s="553">
        <v>17</v>
      </c>
      <c r="C25" s="553">
        <v>17</v>
      </c>
      <c r="D25" s="553">
        <v>4</v>
      </c>
      <c r="E25" s="553">
        <v>17</v>
      </c>
      <c r="F25" s="553">
        <v>0</v>
      </c>
      <c r="G25" s="558">
        <v>5</v>
      </c>
    </row>
    <row r="26" spans="1:10" x14ac:dyDescent="0.25">
      <c r="A26" s="155" t="s">
        <v>36</v>
      </c>
      <c r="B26" s="1519">
        <v>12</v>
      </c>
      <c r="C26" s="1519">
        <v>7</v>
      </c>
      <c r="D26" s="1519">
        <v>2</v>
      </c>
      <c r="E26" s="1519">
        <v>9</v>
      </c>
      <c r="F26" s="1519">
        <v>2</v>
      </c>
      <c r="G26" s="1520">
        <v>0</v>
      </c>
    </row>
    <row r="27" spans="1:10" x14ac:dyDescent="0.25">
      <c r="A27" s="155" t="s">
        <v>37</v>
      </c>
      <c r="B27" s="1522">
        <v>14</v>
      </c>
      <c r="C27" s="1522">
        <v>14</v>
      </c>
      <c r="D27" s="1522">
        <v>3</v>
      </c>
      <c r="E27" s="1522">
        <v>12</v>
      </c>
      <c r="F27" s="1522">
        <v>0</v>
      </c>
      <c r="G27" s="1524">
        <v>4</v>
      </c>
    </row>
    <row r="28" spans="1:10" x14ac:dyDescent="0.25">
      <c r="A28" s="228" t="s">
        <v>506</v>
      </c>
      <c r="B28" s="559">
        <f t="shared" ref="B28:G28" si="0">SUM(B21:B27)</f>
        <v>109</v>
      </c>
      <c r="C28" s="559">
        <f t="shared" si="0"/>
        <v>91</v>
      </c>
      <c r="D28" s="559">
        <f t="shared" si="0"/>
        <v>21</v>
      </c>
      <c r="E28" s="559">
        <f t="shared" si="0"/>
        <v>94</v>
      </c>
      <c r="F28" s="559">
        <f t="shared" si="0"/>
        <v>16</v>
      </c>
      <c r="G28" s="560">
        <f t="shared" si="0"/>
        <v>11</v>
      </c>
    </row>
    <row r="29" spans="1:10" ht="15.75" thickBot="1" x14ac:dyDescent="0.3">
      <c r="A29" s="496" t="s">
        <v>75</v>
      </c>
      <c r="B29" s="731">
        <v>92</v>
      </c>
      <c r="C29" s="731">
        <v>60</v>
      </c>
      <c r="D29" s="731">
        <v>22</v>
      </c>
      <c r="E29" s="731"/>
      <c r="F29" s="731"/>
      <c r="G29" s="732"/>
    </row>
    <row r="30" spans="1:10" ht="16.5" thickTop="1" thickBot="1" x14ac:dyDescent="0.3">
      <c r="A30" s="410" t="s">
        <v>38</v>
      </c>
      <c r="B30" s="733">
        <f t="shared" ref="B30:G30" si="1">B28+B29</f>
        <v>201</v>
      </c>
      <c r="C30" s="733">
        <f t="shared" si="1"/>
        <v>151</v>
      </c>
      <c r="D30" s="733">
        <f t="shared" si="1"/>
        <v>43</v>
      </c>
      <c r="E30" s="733">
        <f t="shared" si="1"/>
        <v>94</v>
      </c>
      <c r="F30" s="733">
        <f t="shared" si="1"/>
        <v>16</v>
      </c>
      <c r="G30" s="734">
        <f t="shared" si="1"/>
        <v>11</v>
      </c>
    </row>
    <row r="31" spans="1:10" ht="15.75" thickTop="1" x14ac:dyDescent="0.25">
      <c r="A31" s="405"/>
      <c r="B31" s="382"/>
      <c r="C31" s="382"/>
      <c r="D31" s="382"/>
      <c r="E31" s="382"/>
      <c r="F31" s="382"/>
      <c r="G31" s="382"/>
      <c r="J31" s="8">
        <v>19</v>
      </c>
    </row>
    <row r="33" spans="4:4" x14ac:dyDescent="0.25">
      <c r="D33" s="8"/>
    </row>
  </sheetData>
  <mergeCells count="3">
    <mergeCell ref="A14:F14"/>
    <mergeCell ref="A15:F15"/>
    <mergeCell ref="A16:F1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topLeftCell="G1" zoomScaleNormal="100" workbookViewId="0">
      <pane ySplit="4" topLeftCell="A5" activePane="bottomLeft" state="frozen"/>
      <selection activeCell="F3" sqref="F3"/>
      <selection pane="bottomLeft" activeCell="M21" sqref="M21"/>
    </sheetView>
  </sheetViews>
  <sheetFormatPr baseColWidth="10" defaultRowHeight="15" x14ac:dyDescent="0.25"/>
  <cols>
    <col min="1" max="1" width="12.85546875" customWidth="1"/>
    <col min="2" max="2" width="14.140625" customWidth="1"/>
    <col min="3" max="3" width="9.7109375" customWidth="1"/>
    <col min="4" max="4" width="10.42578125" customWidth="1"/>
    <col min="5" max="5" width="11.7109375" customWidth="1"/>
    <col min="6" max="6" width="11.28515625" customWidth="1"/>
    <col min="7" max="7" width="9.5703125" customWidth="1"/>
    <col min="8" max="8" width="10.28515625" customWidth="1"/>
    <col min="9" max="9" width="9.28515625" customWidth="1"/>
    <col min="10" max="11" width="10.28515625" customWidth="1"/>
    <col min="13" max="13" width="12" customWidth="1"/>
    <col min="17" max="17" width="22.42578125" customWidth="1"/>
  </cols>
  <sheetData>
    <row r="1" spans="1:18" x14ac:dyDescent="0.25">
      <c r="A1" s="8" t="s">
        <v>653</v>
      </c>
      <c r="B1" s="8"/>
      <c r="C1" s="8"/>
      <c r="D1" s="8"/>
      <c r="E1" s="8"/>
    </row>
    <row r="2" spans="1:18" ht="15.75" thickBot="1" x14ac:dyDescent="0.3"/>
    <row r="3" spans="1:18" ht="30" customHeight="1" thickTop="1" x14ac:dyDescent="0.25">
      <c r="A3" s="2366" t="s">
        <v>28</v>
      </c>
      <c r="B3" s="2415" t="s">
        <v>112</v>
      </c>
      <c r="C3" s="2394" t="s">
        <v>111</v>
      </c>
      <c r="D3" s="2394"/>
      <c r="E3" s="2394"/>
      <c r="F3" s="2394"/>
      <c r="G3" s="2394"/>
      <c r="H3" s="2394"/>
      <c r="I3" s="2394"/>
      <c r="J3" s="2394"/>
      <c r="K3" s="2394"/>
      <c r="L3" s="2369"/>
    </row>
    <row r="4" spans="1:18" ht="30.75" thickBot="1" x14ac:dyDescent="0.3">
      <c r="A4" s="2368"/>
      <c r="B4" s="2416"/>
      <c r="C4" s="337" t="s">
        <v>113</v>
      </c>
      <c r="D4" s="413" t="s">
        <v>486</v>
      </c>
      <c r="E4" s="412" t="s">
        <v>516</v>
      </c>
      <c r="F4" s="413" t="s">
        <v>115</v>
      </c>
      <c r="G4" s="412" t="s">
        <v>515</v>
      </c>
      <c r="H4" s="412" t="s">
        <v>116</v>
      </c>
      <c r="I4" s="412" t="s">
        <v>519</v>
      </c>
      <c r="J4" s="412" t="s">
        <v>518</v>
      </c>
      <c r="K4" s="412" t="s">
        <v>517</v>
      </c>
      <c r="L4" s="25" t="s">
        <v>49</v>
      </c>
      <c r="N4" s="34"/>
      <c r="O4" s="34"/>
      <c r="P4" s="34"/>
      <c r="Q4" s="34"/>
    </row>
    <row r="5" spans="1:18" ht="15.75" thickTop="1" x14ac:dyDescent="0.25">
      <c r="A5" s="2496" t="s">
        <v>471</v>
      </c>
      <c r="B5" s="347" t="s">
        <v>109</v>
      </c>
      <c r="C5" s="1565">
        <v>1.8</v>
      </c>
      <c r="D5" s="1566">
        <v>0</v>
      </c>
      <c r="E5" s="1566">
        <v>35</v>
      </c>
      <c r="F5" s="1566">
        <v>40</v>
      </c>
      <c r="G5" s="1566">
        <v>0</v>
      </c>
      <c r="H5" s="1547">
        <v>0</v>
      </c>
      <c r="I5" s="1566">
        <v>0</v>
      </c>
      <c r="J5" s="1566">
        <v>0</v>
      </c>
      <c r="K5" s="1566">
        <v>0</v>
      </c>
      <c r="L5" s="1567">
        <v>0</v>
      </c>
      <c r="N5" s="34"/>
      <c r="O5" s="34"/>
      <c r="P5" s="34"/>
      <c r="Q5" s="34"/>
    </row>
    <row r="6" spans="1:18" ht="15.75" thickBot="1" x14ac:dyDescent="0.3">
      <c r="A6" s="2497"/>
      <c r="B6" s="113" t="s">
        <v>110</v>
      </c>
      <c r="C6" s="1568">
        <v>8.1999999999999993</v>
      </c>
      <c r="D6" s="1569">
        <v>0</v>
      </c>
      <c r="E6" s="1569">
        <v>265</v>
      </c>
      <c r="F6" s="1569">
        <v>110</v>
      </c>
      <c r="G6" s="1569">
        <v>6.5</v>
      </c>
      <c r="H6" s="1569">
        <v>0</v>
      </c>
      <c r="I6" s="1569">
        <v>0</v>
      </c>
      <c r="J6" s="1569">
        <v>0</v>
      </c>
      <c r="K6" s="1569">
        <v>40</v>
      </c>
      <c r="L6" s="1570">
        <v>0.5</v>
      </c>
      <c r="N6" s="34"/>
      <c r="O6" s="34"/>
      <c r="P6" s="34"/>
      <c r="Q6" s="34"/>
    </row>
    <row r="7" spans="1:18" ht="15.75" thickTop="1" x14ac:dyDescent="0.25">
      <c r="A7" s="2496" t="s">
        <v>470</v>
      </c>
      <c r="B7" s="347" t="s">
        <v>109</v>
      </c>
      <c r="C7" s="1571">
        <v>13.15</v>
      </c>
      <c r="D7" s="1572">
        <v>0</v>
      </c>
      <c r="E7" s="1572">
        <v>184.03</v>
      </c>
      <c r="F7" s="1572">
        <v>26.29</v>
      </c>
      <c r="G7" s="1573">
        <v>0</v>
      </c>
      <c r="H7" s="1574">
        <v>0</v>
      </c>
      <c r="I7" s="1573">
        <v>0</v>
      </c>
      <c r="J7" s="1573">
        <v>0</v>
      </c>
      <c r="K7" s="1572">
        <v>0</v>
      </c>
      <c r="L7" s="1575">
        <v>110.34</v>
      </c>
      <c r="M7" s="8" t="s">
        <v>654</v>
      </c>
      <c r="N7" s="8"/>
      <c r="O7" s="8"/>
      <c r="P7" s="8"/>
    </row>
    <row r="8" spans="1:18" ht="15.75" thickBot="1" x14ac:dyDescent="0.3">
      <c r="A8" s="2497"/>
      <c r="B8" s="113" t="s">
        <v>110</v>
      </c>
      <c r="C8" s="1576">
        <v>19.72</v>
      </c>
      <c r="D8" s="1577">
        <v>0</v>
      </c>
      <c r="E8" s="1577">
        <v>276.06</v>
      </c>
      <c r="F8" s="1577">
        <v>39.43</v>
      </c>
      <c r="G8" s="1578">
        <v>0</v>
      </c>
      <c r="H8" s="1578">
        <v>0</v>
      </c>
      <c r="I8" s="1578">
        <v>32.86</v>
      </c>
      <c r="J8" s="1578">
        <v>0</v>
      </c>
      <c r="K8" s="1577">
        <v>32.86</v>
      </c>
      <c r="L8" s="1579">
        <v>441.36</v>
      </c>
    </row>
    <row r="9" spans="1:18" ht="15.75" thickTop="1" x14ac:dyDescent="0.25">
      <c r="A9" s="2496" t="s">
        <v>33</v>
      </c>
      <c r="B9" s="347" t="s">
        <v>109</v>
      </c>
      <c r="C9" s="1580">
        <v>7.0000000000000007E-2</v>
      </c>
      <c r="D9" s="1581">
        <v>0.05</v>
      </c>
      <c r="E9" s="1581">
        <v>0.7</v>
      </c>
      <c r="F9" s="1581">
        <v>0.05</v>
      </c>
      <c r="G9" s="1581">
        <v>0.02</v>
      </c>
      <c r="H9" s="1581">
        <v>0.02</v>
      </c>
      <c r="I9" s="1581">
        <v>0.03</v>
      </c>
      <c r="J9" s="1581">
        <v>0.02</v>
      </c>
      <c r="K9" s="1581">
        <v>0.04</v>
      </c>
      <c r="L9" s="1582">
        <v>0</v>
      </c>
      <c r="M9" s="2366" t="s">
        <v>28</v>
      </c>
      <c r="N9" s="2361" t="s">
        <v>123</v>
      </c>
      <c r="O9" s="2352"/>
      <c r="P9" s="2353"/>
      <c r="Q9" s="112" t="s">
        <v>121</v>
      </c>
    </row>
    <row r="10" spans="1:18" ht="15.75" thickBot="1" x14ac:dyDescent="0.3">
      <c r="A10" s="2497"/>
      <c r="B10" s="113" t="s">
        <v>110</v>
      </c>
      <c r="C10" s="1583">
        <v>13</v>
      </c>
      <c r="D10" s="1584">
        <v>9</v>
      </c>
      <c r="E10" s="1584">
        <v>150</v>
      </c>
      <c r="F10" s="1584">
        <v>20</v>
      </c>
      <c r="G10" s="1584">
        <v>5</v>
      </c>
      <c r="H10" s="1584">
        <v>4</v>
      </c>
      <c r="I10" s="1584">
        <v>6</v>
      </c>
      <c r="J10" s="1584">
        <v>3</v>
      </c>
      <c r="K10" s="1584">
        <v>30</v>
      </c>
      <c r="L10" s="1585">
        <v>0</v>
      </c>
      <c r="M10" s="2368"/>
      <c r="N10" s="111" t="s">
        <v>109</v>
      </c>
      <c r="O10" s="45" t="s">
        <v>110</v>
      </c>
      <c r="P10" s="46" t="s">
        <v>120</v>
      </c>
      <c r="Q10" s="350" t="s">
        <v>122</v>
      </c>
    </row>
    <row r="11" spans="1:18" ht="15.75" thickTop="1" x14ac:dyDescent="0.25">
      <c r="A11" s="2496" t="s">
        <v>34</v>
      </c>
      <c r="B11" s="347" t="s">
        <v>109</v>
      </c>
      <c r="C11" s="1580">
        <v>10</v>
      </c>
      <c r="D11" s="1581">
        <v>0</v>
      </c>
      <c r="E11" s="1581">
        <v>60</v>
      </c>
      <c r="F11" s="1581">
        <v>40</v>
      </c>
      <c r="G11" s="1581">
        <v>0</v>
      </c>
      <c r="H11" s="1581">
        <v>0</v>
      </c>
      <c r="I11" s="1581">
        <v>0</v>
      </c>
      <c r="J11" s="1581">
        <v>0</v>
      </c>
      <c r="K11" s="1581">
        <v>15</v>
      </c>
      <c r="L11" s="1582">
        <v>5</v>
      </c>
      <c r="M11" s="688" t="s">
        <v>471</v>
      </c>
      <c r="N11" s="1558">
        <v>76.8</v>
      </c>
      <c r="O11" s="1559">
        <v>92.5</v>
      </c>
      <c r="P11" s="1560">
        <f>N11+O11</f>
        <v>169.3</v>
      </c>
      <c r="Q11" s="1557">
        <v>337.7</v>
      </c>
    </row>
    <row r="12" spans="1:18" ht="15.75" thickBot="1" x14ac:dyDescent="0.3">
      <c r="A12" s="2497"/>
      <c r="B12" s="113" t="s">
        <v>110</v>
      </c>
      <c r="C12" s="1583">
        <v>25</v>
      </c>
      <c r="D12" s="1584">
        <v>0</v>
      </c>
      <c r="E12" s="1584">
        <v>120</v>
      </c>
      <c r="F12" s="1584">
        <v>100</v>
      </c>
      <c r="G12" s="1584">
        <v>0</v>
      </c>
      <c r="H12" s="1584">
        <v>0</v>
      </c>
      <c r="I12" s="1584">
        <v>0</v>
      </c>
      <c r="J12" s="1584">
        <v>0</v>
      </c>
      <c r="K12" s="1584">
        <v>20</v>
      </c>
      <c r="L12" s="1585">
        <v>5</v>
      </c>
      <c r="M12" s="681" t="s">
        <v>470</v>
      </c>
      <c r="N12" s="1561">
        <v>80.599999999999994</v>
      </c>
      <c r="O12" s="1562">
        <v>101</v>
      </c>
      <c r="P12" s="2264">
        <f t="shared" ref="P12:P17" si="0">N12+O12</f>
        <v>181.6</v>
      </c>
      <c r="Q12" s="531">
        <v>363.2</v>
      </c>
    </row>
    <row r="13" spans="1:18" ht="15.75" thickTop="1" x14ac:dyDescent="0.25">
      <c r="A13" s="2496" t="s">
        <v>35</v>
      </c>
      <c r="B13" s="347" t="s">
        <v>109</v>
      </c>
      <c r="C13" s="1580">
        <v>68.12</v>
      </c>
      <c r="D13" s="1581">
        <v>0</v>
      </c>
      <c r="E13" s="1581">
        <v>178.66</v>
      </c>
      <c r="F13" s="1581">
        <v>200</v>
      </c>
      <c r="G13" s="1581">
        <v>0</v>
      </c>
      <c r="H13" s="1581">
        <v>0</v>
      </c>
      <c r="I13" s="1581">
        <v>0</v>
      </c>
      <c r="J13" s="1581">
        <v>0</v>
      </c>
      <c r="K13" s="1581">
        <v>10.56</v>
      </c>
      <c r="L13" s="1582">
        <v>0</v>
      </c>
      <c r="M13" s="224" t="s">
        <v>33</v>
      </c>
      <c r="N13" s="1550">
        <v>1</v>
      </c>
      <c r="O13" s="1551">
        <v>240</v>
      </c>
      <c r="P13" s="2263">
        <f t="shared" si="0"/>
        <v>241</v>
      </c>
      <c r="Q13" s="1552">
        <v>476.3</v>
      </c>
      <c r="R13" s="1529"/>
    </row>
    <row r="14" spans="1:18" ht="15.75" thickBot="1" x14ac:dyDescent="0.3">
      <c r="A14" s="2497"/>
      <c r="B14" s="113" t="s">
        <v>110</v>
      </c>
      <c r="C14" s="1583">
        <v>0</v>
      </c>
      <c r="D14" s="1584">
        <v>0</v>
      </c>
      <c r="E14" s="1584">
        <v>267.89999999999998</v>
      </c>
      <c r="F14" s="1584">
        <v>143</v>
      </c>
      <c r="G14" s="1584">
        <v>0</v>
      </c>
      <c r="H14" s="1584">
        <v>0</v>
      </c>
      <c r="I14" s="1584">
        <v>23.05</v>
      </c>
      <c r="J14" s="1584">
        <v>42.6</v>
      </c>
      <c r="K14" s="1584">
        <v>15.84</v>
      </c>
      <c r="L14" s="1585">
        <v>26.15</v>
      </c>
      <c r="M14" s="224" t="s">
        <v>34</v>
      </c>
      <c r="N14" s="1550">
        <v>135.30000000000001</v>
      </c>
      <c r="O14" s="1551">
        <v>270.60000000000002</v>
      </c>
      <c r="P14" s="2262">
        <f t="shared" si="0"/>
        <v>405.90000000000003</v>
      </c>
      <c r="Q14" s="1552">
        <v>243.54</v>
      </c>
    </row>
    <row r="15" spans="1:18" ht="15.75" thickTop="1" x14ac:dyDescent="0.25">
      <c r="A15" s="2496" t="s">
        <v>36</v>
      </c>
      <c r="B15" s="348" t="s">
        <v>109</v>
      </c>
      <c r="C15" s="1586">
        <v>3.3170000000000002</v>
      </c>
      <c r="D15" s="1587">
        <v>6.6349999999999998</v>
      </c>
      <c r="E15" s="1587">
        <v>182.46100000000001</v>
      </c>
      <c r="F15" s="1587">
        <v>122.747</v>
      </c>
      <c r="G15" s="1587">
        <v>0</v>
      </c>
      <c r="H15" s="1587">
        <v>0</v>
      </c>
      <c r="I15" s="1587">
        <v>6.6349999999999998</v>
      </c>
      <c r="J15" s="1587">
        <v>0</v>
      </c>
      <c r="K15" s="1587">
        <v>3.3170000000000002</v>
      </c>
      <c r="L15" s="1588">
        <v>6.6349999999999998</v>
      </c>
      <c r="M15" s="224" t="s">
        <v>35</v>
      </c>
      <c r="N15" s="1550">
        <v>457.34</v>
      </c>
      <c r="O15" s="1551">
        <v>518.54</v>
      </c>
      <c r="P15" s="2263">
        <f t="shared" si="0"/>
        <v>975.87999999999988</v>
      </c>
      <c r="Q15" s="1552">
        <v>3.58</v>
      </c>
    </row>
    <row r="16" spans="1:18" ht="15.75" thickBot="1" x14ac:dyDescent="0.3">
      <c r="A16" s="2497"/>
      <c r="B16" s="349" t="s">
        <v>110</v>
      </c>
      <c r="C16" s="1589">
        <v>6.1609999999999996</v>
      </c>
      <c r="D16" s="1590">
        <v>12.321999999999999</v>
      </c>
      <c r="E16" s="1590">
        <v>338.85599999999999</v>
      </c>
      <c r="F16" s="1590">
        <v>227.958</v>
      </c>
      <c r="G16" s="1590">
        <v>0</v>
      </c>
      <c r="H16" s="1590">
        <v>0</v>
      </c>
      <c r="I16" s="1590">
        <v>12.321999999999999</v>
      </c>
      <c r="J16" s="1590">
        <v>0</v>
      </c>
      <c r="K16" s="1590">
        <v>6.1609999999999996</v>
      </c>
      <c r="L16" s="1548">
        <v>12.321999999999999</v>
      </c>
      <c r="M16" s="224" t="s">
        <v>36</v>
      </c>
      <c r="N16" s="1553">
        <v>332</v>
      </c>
      <c r="O16" s="1554">
        <v>616</v>
      </c>
      <c r="P16" s="2262">
        <f t="shared" si="0"/>
        <v>948</v>
      </c>
      <c r="Q16" s="1555">
        <v>474</v>
      </c>
    </row>
    <row r="17" spans="1:22" ht="16.5" thickTop="1" thickBot="1" x14ac:dyDescent="0.3">
      <c r="A17" s="2496" t="s">
        <v>37</v>
      </c>
      <c r="B17" s="347" t="s">
        <v>109</v>
      </c>
      <c r="C17" s="1592">
        <v>0</v>
      </c>
      <c r="D17" s="1545">
        <v>0</v>
      </c>
      <c r="E17" s="1545">
        <v>1.56</v>
      </c>
      <c r="F17" s="1545">
        <v>1.4</v>
      </c>
      <c r="G17" s="1545">
        <v>1</v>
      </c>
      <c r="H17" s="1545">
        <v>0</v>
      </c>
      <c r="I17" s="1545">
        <v>0.09</v>
      </c>
      <c r="J17" s="1545">
        <v>0</v>
      </c>
      <c r="K17" s="1545">
        <v>0.23</v>
      </c>
      <c r="L17" s="1591">
        <v>0.18</v>
      </c>
      <c r="M17" s="343" t="s">
        <v>37</v>
      </c>
      <c r="N17" s="1595">
        <v>8.6</v>
      </c>
      <c r="O17" s="1596">
        <v>1.1499999999999999</v>
      </c>
      <c r="P17" s="2261">
        <f t="shared" si="0"/>
        <v>9.75</v>
      </c>
      <c r="Q17" s="1597">
        <v>1187.18</v>
      </c>
      <c r="S17" s="947"/>
    </row>
    <row r="18" spans="1:22" ht="16.5" thickTop="1" thickBot="1" x14ac:dyDescent="0.3">
      <c r="A18" s="2497"/>
      <c r="B18" s="113" t="s">
        <v>110</v>
      </c>
      <c r="C18" s="1546">
        <v>2.1</v>
      </c>
      <c r="D18" s="1598">
        <v>8.08</v>
      </c>
      <c r="E18" s="1598">
        <v>659.5</v>
      </c>
      <c r="F18" s="1598">
        <v>445.5</v>
      </c>
      <c r="G18" s="1598">
        <v>18</v>
      </c>
      <c r="H18" s="1598">
        <v>0</v>
      </c>
      <c r="I18" s="1598">
        <v>5.5</v>
      </c>
      <c r="J18" s="1598">
        <v>0</v>
      </c>
      <c r="K18" s="1598">
        <v>45</v>
      </c>
      <c r="L18" s="1599">
        <v>3.5</v>
      </c>
      <c r="M18" s="186" t="s">
        <v>38</v>
      </c>
      <c r="N18" s="762">
        <f>N11+N12+N13+N14+N15+N16+N17</f>
        <v>1091.6399999999999</v>
      </c>
      <c r="O18" s="763">
        <f>O11+O12+O13+O14+O15+O16+O17</f>
        <v>1839.79</v>
      </c>
      <c r="P18" s="764">
        <f>N18+O18</f>
        <v>2931.43</v>
      </c>
      <c r="Q18" s="765">
        <f>Q11+Q12+Q13+Q14+Q15+Q16+Q17</f>
        <v>3085.5</v>
      </c>
      <c r="S18" s="947"/>
    </row>
    <row r="19" spans="1:22" ht="15.75" thickTop="1" x14ac:dyDescent="0.25">
      <c r="A19" s="2366" t="s">
        <v>38</v>
      </c>
      <c r="B19" s="331" t="s">
        <v>109</v>
      </c>
      <c r="C19" s="636">
        <f t="shared" ref="C19:L20" si="1">C5+C7+C9+C11+C13+C15+C17</f>
        <v>96.457000000000022</v>
      </c>
      <c r="D19" s="637">
        <f t="shared" si="1"/>
        <v>6.6849999999999996</v>
      </c>
      <c r="E19" s="637">
        <f t="shared" si="1"/>
        <v>642.41099999999994</v>
      </c>
      <c r="F19" s="637">
        <f t="shared" si="1"/>
        <v>430.48699999999997</v>
      </c>
      <c r="G19" s="637">
        <f t="shared" si="1"/>
        <v>1.02</v>
      </c>
      <c r="H19" s="637">
        <f t="shared" si="1"/>
        <v>0.02</v>
      </c>
      <c r="I19" s="637">
        <f t="shared" si="1"/>
        <v>6.7549999999999999</v>
      </c>
      <c r="J19" s="637">
        <f t="shared" si="1"/>
        <v>0.02</v>
      </c>
      <c r="K19" s="637">
        <f t="shared" si="1"/>
        <v>29.147000000000002</v>
      </c>
      <c r="L19" s="638">
        <f t="shared" si="1"/>
        <v>122.15500000000002</v>
      </c>
      <c r="M19" s="961"/>
    </row>
    <row r="20" spans="1:22" ht="15.75" thickBot="1" x14ac:dyDescent="0.3">
      <c r="A20" s="2368"/>
      <c r="B20" s="350" t="s">
        <v>110</v>
      </c>
      <c r="C20" s="639">
        <f t="shared" si="1"/>
        <v>74.180999999999997</v>
      </c>
      <c r="D20" s="640">
        <f t="shared" si="1"/>
        <v>29.402000000000001</v>
      </c>
      <c r="E20" s="640">
        <f t="shared" si="1"/>
        <v>2077.3159999999998</v>
      </c>
      <c r="F20" s="640">
        <f t="shared" si="1"/>
        <v>1085.8879999999999</v>
      </c>
      <c r="G20" s="640">
        <f t="shared" si="1"/>
        <v>29.5</v>
      </c>
      <c r="H20" s="640">
        <f t="shared" si="1"/>
        <v>4</v>
      </c>
      <c r="I20" s="640">
        <f t="shared" si="1"/>
        <v>79.731999999999999</v>
      </c>
      <c r="J20" s="640">
        <f t="shared" si="1"/>
        <v>45.6</v>
      </c>
      <c r="K20" s="640">
        <f t="shared" si="1"/>
        <v>189.86099999999999</v>
      </c>
      <c r="L20" s="641">
        <f t="shared" si="1"/>
        <v>488.83199999999999</v>
      </c>
    </row>
    <row r="21" spans="1:22" ht="15.75" thickTop="1" x14ac:dyDescent="0.25">
      <c r="A21" s="513"/>
      <c r="B21" s="32"/>
      <c r="C21" s="14"/>
      <c r="D21" s="14"/>
      <c r="E21" s="14"/>
      <c r="F21" s="14"/>
      <c r="G21" s="14"/>
      <c r="H21" s="14"/>
      <c r="I21" s="14"/>
      <c r="J21" s="14"/>
      <c r="K21" s="14"/>
      <c r="L21" s="14"/>
    </row>
    <row r="22" spans="1:22" x14ac:dyDescent="0.25">
      <c r="A22" s="8"/>
    </row>
    <row r="29" spans="1:22" x14ac:dyDescent="0.25">
      <c r="L29" s="8">
        <v>20</v>
      </c>
      <c r="V29" s="8">
        <v>21</v>
      </c>
    </row>
    <row r="30" spans="1:22" x14ac:dyDescent="0.25">
      <c r="L30" s="8"/>
      <c r="V30" s="8"/>
    </row>
  </sheetData>
  <mergeCells count="13">
    <mergeCell ref="A17:A18"/>
    <mergeCell ref="A19:A20"/>
    <mergeCell ref="N9:P9"/>
    <mergeCell ref="A11:A12"/>
    <mergeCell ref="A13:A14"/>
    <mergeCell ref="A15:A16"/>
    <mergeCell ref="C3:L3"/>
    <mergeCell ref="M9:M10"/>
    <mergeCell ref="A3:A4"/>
    <mergeCell ref="B3:B4"/>
    <mergeCell ref="A7:A8"/>
    <mergeCell ref="A9:A10"/>
    <mergeCell ref="A5:A6"/>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topLeftCell="A7" zoomScaleNormal="100" workbookViewId="0">
      <selection activeCell="A29" sqref="A29"/>
    </sheetView>
  </sheetViews>
  <sheetFormatPr baseColWidth="10" defaultRowHeight="15" x14ac:dyDescent="0.25"/>
  <cols>
    <col min="1" max="1" width="12.140625" customWidth="1"/>
    <col min="8" max="9" width="10.140625" customWidth="1"/>
    <col min="10" max="10" width="10" customWidth="1"/>
    <col min="11" max="11" width="10.42578125" customWidth="1"/>
  </cols>
  <sheetData>
    <row r="1" spans="1:13" x14ac:dyDescent="0.25">
      <c r="A1" s="8" t="s">
        <v>431</v>
      </c>
    </row>
    <row r="2" spans="1:13" ht="15.75" thickBot="1" x14ac:dyDescent="0.3"/>
    <row r="3" spans="1:13" ht="16.5" thickTop="1" thickBot="1" x14ac:dyDescent="0.3">
      <c r="A3" s="2387" t="s">
        <v>28</v>
      </c>
      <c r="B3" s="2498" t="s">
        <v>118</v>
      </c>
      <c r="C3" s="2498"/>
      <c r="D3" s="2498"/>
      <c r="E3" s="2498"/>
      <c r="F3" s="2498"/>
      <c r="G3" s="2498"/>
      <c r="H3" s="2498"/>
      <c r="I3" s="2498"/>
      <c r="J3" s="2498"/>
      <c r="K3" s="2498"/>
      <c r="L3" s="2499"/>
    </row>
    <row r="4" spans="1:13" ht="31.5" thickTop="1" thickBot="1" x14ac:dyDescent="0.3">
      <c r="A4" s="2389"/>
      <c r="B4" s="337" t="s">
        <v>113</v>
      </c>
      <c r="C4" s="413" t="s">
        <v>486</v>
      </c>
      <c r="D4" s="412" t="s">
        <v>516</v>
      </c>
      <c r="E4" s="413" t="s">
        <v>115</v>
      </c>
      <c r="F4" s="412" t="s">
        <v>515</v>
      </c>
      <c r="G4" s="412" t="s">
        <v>116</v>
      </c>
      <c r="H4" s="412" t="s">
        <v>519</v>
      </c>
      <c r="I4" s="412" t="s">
        <v>518</v>
      </c>
      <c r="J4" s="412" t="s">
        <v>517</v>
      </c>
      <c r="K4" s="36" t="s">
        <v>49</v>
      </c>
      <c r="L4" s="506" t="s">
        <v>38</v>
      </c>
    </row>
    <row r="5" spans="1:13" ht="15.75" thickTop="1" x14ac:dyDescent="0.25">
      <c r="A5" s="689" t="s">
        <v>471</v>
      </c>
      <c r="B5" s="1549">
        <v>200</v>
      </c>
      <c r="C5" s="1531">
        <v>0</v>
      </c>
      <c r="D5" s="1531">
        <v>6000</v>
      </c>
      <c r="E5" s="1531">
        <v>3000</v>
      </c>
      <c r="F5" s="1531">
        <v>130</v>
      </c>
      <c r="G5" s="1531">
        <v>0</v>
      </c>
      <c r="H5" s="1531">
        <v>0</v>
      </c>
      <c r="I5" s="1531">
        <v>0</v>
      </c>
      <c r="J5" s="1531">
        <v>800</v>
      </c>
      <c r="K5" s="1556">
        <v>141.12</v>
      </c>
      <c r="L5" s="511">
        <f t="shared" ref="L5:L11" si="0">K5+J5+I5+H5+G5+F5+E5+D5+C5+B5</f>
        <v>10271.119999999999</v>
      </c>
    </row>
    <row r="6" spans="1:13" x14ac:dyDescent="0.25">
      <c r="A6" s="690" t="s">
        <v>470</v>
      </c>
      <c r="B6" s="1539">
        <v>545.02</v>
      </c>
      <c r="C6" s="1534">
        <v>545.02</v>
      </c>
      <c r="D6" s="1534">
        <v>7630.33</v>
      </c>
      <c r="E6" s="1534">
        <v>1090.04</v>
      </c>
      <c r="F6" s="1534">
        <v>0</v>
      </c>
      <c r="G6" s="1534">
        <v>0</v>
      </c>
      <c r="H6" s="1534">
        <v>545.02</v>
      </c>
      <c r="I6" s="1534">
        <v>0</v>
      </c>
      <c r="J6" s="1534">
        <v>545.02</v>
      </c>
      <c r="K6" s="1542">
        <v>4597.59</v>
      </c>
      <c r="L6" s="511">
        <f t="shared" si="0"/>
        <v>15498.04</v>
      </c>
      <c r="M6" s="93"/>
    </row>
    <row r="7" spans="1:13" x14ac:dyDescent="0.25">
      <c r="A7" s="351" t="s">
        <v>33</v>
      </c>
      <c r="B7" s="1538">
        <v>1214</v>
      </c>
      <c r="C7" s="1532">
        <v>1133.5999999999999</v>
      </c>
      <c r="D7" s="1532">
        <v>3966.6</v>
      </c>
      <c r="E7" s="1532">
        <v>1353.6</v>
      </c>
      <c r="F7" s="1532">
        <v>1053</v>
      </c>
      <c r="G7" s="1532">
        <v>978.6</v>
      </c>
      <c r="H7" s="1532">
        <v>873.2</v>
      </c>
      <c r="I7" s="1532">
        <v>813</v>
      </c>
      <c r="J7" s="1532">
        <v>1353.4</v>
      </c>
      <c r="K7" s="1542">
        <v>1483.89</v>
      </c>
      <c r="L7" s="511">
        <f t="shared" si="0"/>
        <v>14222.890000000001</v>
      </c>
    </row>
    <row r="8" spans="1:13" x14ac:dyDescent="0.25">
      <c r="A8" s="351" t="s">
        <v>34</v>
      </c>
      <c r="B8" s="1538">
        <v>1217.8</v>
      </c>
      <c r="C8" s="1532">
        <v>608.9</v>
      </c>
      <c r="D8" s="1532">
        <v>4262.3</v>
      </c>
      <c r="E8" s="1532">
        <v>3653.4</v>
      </c>
      <c r="F8" s="1532">
        <v>243.56</v>
      </c>
      <c r="G8" s="1532"/>
      <c r="H8" s="1532">
        <v>243.56</v>
      </c>
      <c r="I8" s="1532"/>
      <c r="J8" s="1532">
        <v>1826.7</v>
      </c>
      <c r="K8" s="1542">
        <v>121.78</v>
      </c>
      <c r="L8" s="511">
        <f t="shared" si="0"/>
        <v>12177.999999999998</v>
      </c>
    </row>
    <row r="9" spans="1:13" x14ac:dyDescent="0.25">
      <c r="A9" s="1002" t="s">
        <v>35</v>
      </c>
      <c r="B9" s="1543">
        <v>1362.53</v>
      </c>
      <c r="C9" s="1540">
        <v>0</v>
      </c>
      <c r="D9" s="1540">
        <v>9256</v>
      </c>
      <c r="E9" s="1540">
        <v>6861.3</v>
      </c>
      <c r="F9" s="1540">
        <v>0</v>
      </c>
      <c r="G9" s="1540"/>
      <c r="H9" s="1523">
        <v>529.22</v>
      </c>
      <c r="I9" s="1540">
        <v>852.14</v>
      </c>
      <c r="J9" s="1540">
        <v>528</v>
      </c>
      <c r="K9" s="1542">
        <v>200</v>
      </c>
      <c r="L9" s="511">
        <f t="shared" si="0"/>
        <v>19589.189999999999</v>
      </c>
    </row>
    <row r="10" spans="1:13" x14ac:dyDescent="0.25">
      <c r="A10" s="351" t="s">
        <v>36</v>
      </c>
      <c r="B10" s="1538">
        <v>267.07</v>
      </c>
      <c r="C10" s="1532">
        <v>534.14</v>
      </c>
      <c r="D10" s="1532">
        <v>14688.85</v>
      </c>
      <c r="E10" s="1532">
        <v>9881.59</v>
      </c>
      <c r="F10" s="1532">
        <v>0</v>
      </c>
      <c r="G10" s="1532">
        <v>0</v>
      </c>
      <c r="H10" s="1532">
        <v>534.14</v>
      </c>
      <c r="I10" s="1532">
        <v>0</v>
      </c>
      <c r="J10" s="1532">
        <v>267.07</v>
      </c>
      <c r="K10" s="1542">
        <v>534.14</v>
      </c>
      <c r="L10" s="511">
        <f t="shared" si="0"/>
        <v>26707</v>
      </c>
    </row>
    <row r="11" spans="1:13" ht="15.75" thickBot="1" x14ac:dyDescent="0.3">
      <c r="A11" s="736" t="s">
        <v>37</v>
      </c>
      <c r="B11" s="1544">
        <v>35</v>
      </c>
      <c r="C11" s="1541">
        <v>525</v>
      </c>
      <c r="D11" s="1541">
        <v>9991.5</v>
      </c>
      <c r="E11" s="1541">
        <v>7629.34</v>
      </c>
      <c r="F11" s="1541">
        <v>385</v>
      </c>
      <c r="G11" s="1541">
        <v>0</v>
      </c>
      <c r="H11" s="1541">
        <v>125</v>
      </c>
      <c r="I11" s="1541">
        <v>0</v>
      </c>
      <c r="J11" s="1541">
        <v>950</v>
      </c>
      <c r="K11" s="1593">
        <v>78.5</v>
      </c>
      <c r="L11" s="511">
        <f t="shared" si="0"/>
        <v>19719.34</v>
      </c>
    </row>
    <row r="12" spans="1:13" ht="16.5" thickTop="1" thickBot="1" x14ac:dyDescent="0.3">
      <c r="A12" s="737" t="s">
        <v>38</v>
      </c>
      <c r="B12" s="738">
        <f>B5+B6+B7+B8+B9+B10+B11</f>
        <v>4841.4199999999992</v>
      </c>
      <c r="C12" s="739">
        <f t="shared" ref="C12:K12" si="1">C5+C6+C7+C8+C9+C10+C11</f>
        <v>3346.66</v>
      </c>
      <c r="D12" s="739">
        <f t="shared" si="1"/>
        <v>55795.58</v>
      </c>
      <c r="E12" s="739">
        <f t="shared" si="1"/>
        <v>33469.270000000004</v>
      </c>
      <c r="F12" s="739">
        <f t="shared" si="1"/>
        <v>1811.56</v>
      </c>
      <c r="G12" s="739">
        <f t="shared" si="1"/>
        <v>978.6</v>
      </c>
      <c r="H12" s="739">
        <f t="shared" si="1"/>
        <v>2850.14</v>
      </c>
      <c r="I12" s="739">
        <f t="shared" si="1"/>
        <v>1665.1399999999999</v>
      </c>
      <c r="J12" s="739">
        <f t="shared" si="1"/>
        <v>6270.19</v>
      </c>
      <c r="K12" s="740">
        <f t="shared" si="1"/>
        <v>7157.02</v>
      </c>
      <c r="L12" s="949">
        <f>SUM(B12:K12)</f>
        <v>118185.58000000002</v>
      </c>
    </row>
    <row r="13" spans="1:13" ht="12" customHeight="1" thickTop="1" x14ac:dyDescent="0.25">
      <c r="A13" s="2500"/>
      <c r="B13" s="2500"/>
      <c r="C13" s="2500"/>
      <c r="D13" s="2500"/>
      <c r="E13" s="2500"/>
      <c r="F13" s="2500"/>
      <c r="G13" s="2500"/>
      <c r="H13" s="2500"/>
      <c r="I13" s="2500"/>
      <c r="J13" s="2500"/>
      <c r="K13" s="2500"/>
      <c r="L13" s="2500"/>
    </row>
    <row r="14" spans="1:13" x14ac:dyDescent="0.25">
      <c r="A14" s="8"/>
      <c r="B14" s="14"/>
      <c r="C14" s="14"/>
      <c r="D14" s="14"/>
      <c r="E14" s="14"/>
      <c r="F14" s="14"/>
      <c r="G14" s="14"/>
      <c r="H14" s="14"/>
      <c r="I14" s="14"/>
      <c r="J14" s="14"/>
      <c r="K14" s="14"/>
    </row>
    <row r="15" spans="1:13" x14ac:dyDescent="0.25">
      <c r="A15" s="28"/>
    </row>
    <row r="16" spans="1:13" x14ac:dyDescent="0.25">
      <c r="C16" s="30" t="s">
        <v>432</v>
      </c>
      <c r="D16" s="28"/>
      <c r="E16" s="28"/>
    </row>
    <row r="17" spans="1:13" ht="15.75" thickBot="1" x14ac:dyDescent="0.3"/>
    <row r="18" spans="1:13" ht="16.5" thickTop="1" thickBot="1" x14ac:dyDescent="0.3">
      <c r="A18" s="2387" t="s">
        <v>28</v>
      </c>
      <c r="B18" s="2498" t="s">
        <v>119</v>
      </c>
      <c r="C18" s="2498"/>
      <c r="D18" s="2498"/>
      <c r="E18" s="2498"/>
      <c r="F18" s="2498"/>
      <c r="G18" s="2498"/>
      <c r="H18" s="2498"/>
      <c r="I18" s="2498"/>
      <c r="J18" s="2498"/>
      <c r="K18" s="2498"/>
      <c r="L18" s="2499"/>
    </row>
    <row r="19" spans="1:13" ht="31.5" thickTop="1" thickBot="1" x14ac:dyDescent="0.3">
      <c r="A19" s="2389"/>
      <c r="B19" s="337" t="s">
        <v>113</v>
      </c>
      <c r="C19" s="398" t="s">
        <v>486</v>
      </c>
      <c r="D19" s="397" t="s">
        <v>516</v>
      </c>
      <c r="E19" s="26" t="s">
        <v>115</v>
      </c>
      <c r="F19" s="397" t="s">
        <v>515</v>
      </c>
      <c r="G19" s="27" t="s">
        <v>116</v>
      </c>
      <c r="H19" s="397" t="s">
        <v>519</v>
      </c>
      <c r="I19" s="397" t="s">
        <v>518</v>
      </c>
      <c r="J19" s="397" t="s">
        <v>517</v>
      </c>
      <c r="K19" s="25" t="s">
        <v>49</v>
      </c>
      <c r="L19" s="158" t="s">
        <v>38</v>
      </c>
    </row>
    <row r="20" spans="1:13" ht="15.75" thickTop="1" x14ac:dyDescent="0.25">
      <c r="A20" s="691" t="s">
        <v>471</v>
      </c>
      <c r="B20" s="1539">
        <v>1300</v>
      </c>
      <c r="C20" s="1531">
        <v>0</v>
      </c>
      <c r="D20" s="1531">
        <v>38787.46</v>
      </c>
      <c r="E20" s="1531">
        <v>19500</v>
      </c>
      <c r="F20" s="1531">
        <v>845</v>
      </c>
      <c r="G20" s="1531">
        <v>0</v>
      </c>
      <c r="H20" s="1531">
        <v>0</v>
      </c>
      <c r="I20" s="1531">
        <v>0</v>
      </c>
      <c r="J20" s="1531">
        <v>5200</v>
      </c>
      <c r="K20" s="1530">
        <v>0</v>
      </c>
      <c r="L20" s="64">
        <f>K20+J20+I20+H20+G20+F20+E20+D20+C20+B20</f>
        <v>65632.459999999992</v>
      </c>
    </row>
    <row r="21" spans="1:13" x14ac:dyDescent="0.25">
      <c r="A21" s="691" t="s">
        <v>470</v>
      </c>
      <c r="B21" s="1539">
        <v>3626.56</v>
      </c>
      <c r="C21" s="1534">
        <v>3626.56</v>
      </c>
      <c r="D21" s="1534">
        <v>50772.21</v>
      </c>
      <c r="E21" s="1534">
        <v>7253.12</v>
      </c>
      <c r="F21" s="1534">
        <v>0</v>
      </c>
      <c r="G21" s="1534">
        <v>0</v>
      </c>
      <c r="H21" s="1534">
        <v>3626.56</v>
      </c>
      <c r="I21" s="1534">
        <v>0</v>
      </c>
      <c r="J21" s="1534">
        <v>3626.56</v>
      </c>
      <c r="K21" s="1535">
        <v>15250.2</v>
      </c>
      <c r="L21" s="64">
        <f t="shared" ref="L21:L26" si="2">K21+J21+I21+H21+G21+F21+E21+D21+C21+B21</f>
        <v>87781.76999999999</v>
      </c>
      <c r="M21" s="93"/>
    </row>
    <row r="22" spans="1:13" x14ac:dyDescent="0.25">
      <c r="A22" s="692" t="s">
        <v>33</v>
      </c>
      <c r="B22" s="1538">
        <v>7781.74</v>
      </c>
      <c r="C22" s="1532">
        <v>7266.38</v>
      </c>
      <c r="D22" s="1532">
        <v>25425.91</v>
      </c>
      <c r="E22" s="1532">
        <v>8676.58</v>
      </c>
      <c r="F22" s="1532">
        <v>6749.73</v>
      </c>
      <c r="G22" s="1532">
        <v>6272.83</v>
      </c>
      <c r="H22" s="1532">
        <v>5597.21</v>
      </c>
      <c r="I22" s="1532">
        <v>5211.33</v>
      </c>
      <c r="J22" s="1532">
        <v>8675.2900000000009</v>
      </c>
      <c r="K22" s="1533">
        <v>9511.73</v>
      </c>
      <c r="L22" s="64">
        <f t="shared" si="2"/>
        <v>91168.73000000001</v>
      </c>
    </row>
    <row r="23" spans="1:13" x14ac:dyDescent="0.25">
      <c r="A23" s="692" t="s">
        <v>34</v>
      </c>
      <c r="B23" s="1538">
        <v>6796</v>
      </c>
      <c r="C23" s="1532">
        <v>1510</v>
      </c>
      <c r="D23" s="1532">
        <v>26427</v>
      </c>
      <c r="E23" s="1532">
        <v>22652</v>
      </c>
      <c r="F23" s="1532">
        <v>755</v>
      </c>
      <c r="G23" s="1532">
        <v>0</v>
      </c>
      <c r="H23" s="1532">
        <v>1510</v>
      </c>
      <c r="I23" s="1532">
        <v>0</v>
      </c>
      <c r="J23" s="1532">
        <v>15101</v>
      </c>
      <c r="K23" s="1533">
        <v>755</v>
      </c>
      <c r="L23" s="64">
        <f t="shared" si="2"/>
        <v>75506</v>
      </c>
    </row>
    <row r="24" spans="1:13" x14ac:dyDescent="0.25">
      <c r="A24" s="693" t="s">
        <v>35</v>
      </c>
      <c r="B24" s="1543">
        <v>8202.43</v>
      </c>
      <c r="C24" s="1540">
        <v>0</v>
      </c>
      <c r="D24" s="1540">
        <v>55721.120000000003</v>
      </c>
      <c r="E24" s="1540">
        <v>41305.019999999997</v>
      </c>
      <c r="F24" s="1540"/>
      <c r="G24" s="1540"/>
      <c r="H24" s="1540">
        <v>3185.9</v>
      </c>
      <c r="I24" s="1540">
        <v>5129.88</v>
      </c>
      <c r="J24" s="1540">
        <v>3178.56</v>
      </c>
      <c r="K24" s="1527">
        <v>1204</v>
      </c>
      <c r="L24" s="64">
        <f t="shared" si="2"/>
        <v>117926.91</v>
      </c>
    </row>
    <row r="25" spans="1:13" x14ac:dyDescent="0.25">
      <c r="A25" s="692" t="s">
        <v>36</v>
      </c>
      <c r="B25" s="1538">
        <v>1671.86</v>
      </c>
      <c r="C25" s="1532">
        <v>3343.72</v>
      </c>
      <c r="D25" s="1532">
        <v>91952.2</v>
      </c>
      <c r="E25" s="1532">
        <v>61858.75</v>
      </c>
      <c r="F25" s="1532">
        <v>0</v>
      </c>
      <c r="G25" s="1532">
        <v>0</v>
      </c>
      <c r="H25" s="1532">
        <v>3343.72</v>
      </c>
      <c r="I25" s="1532">
        <v>0</v>
      </c>
      <c r="J25" s="1532">
        <v>1671.86</v>
      </c>
      <c r="K25" s="1533">
        <v>3343.72</v>
      </c>
      <c r="L25" s="64">
        <f t="shared" si="2"/>
        <v>167185.82999999999</v>
      </c>
    </row>
    <row r="26" spans="1:13" ht="15.75" thickBot="1" x14ac:dyDescent="0.3">
      <c r="A26" s="741" t="s">
        <v>37</v>
      </c>
      <c r="B26" s="1544">
        <v>217</v>
      </c>
      <c r="C26" s="1541">
        <v>2908.5</v>
      </c>
      <c r="D26" s="1541">
        <v>63436.03</v>
      </c>
      <c r="E26" s="1541">
        <v>47898</v>
      </c>
      <c r="F26" s="1541">
        <v>1806.04</v>
      </c>
      <c r="G26" s="1541">
        <v>0</v>
      </c>
      <c r="H26" s="1541">
        <v>637.25</v>
      </c>
      <c r="I26" s="1541">
        <v>0</v>
      </c>
      <c r="J26" s="1541">
        <v>4987.5</v>
      </c>
      <c r="K26" s="1594">
        <v>430.02</v>
      </c>
      <c r="L26" s="64">
        <f t="shared" si="2"/>
        <v>122320.34</v>
      </c>
    </row>
    <row r="27" spans="1:13" ht="16.5" thickTop="1" thickBot="1" x14ac:dyDescent="0.3">
      <c r="A27" s="710" t="s">
        <v>38</v>
      </c>
      <c r="B27" s="738">
        <f>B20+B21+B22+B23+B24+B25+B26</f>
        <v>29595.59</v>
      </c>
      <c r="C27" s="739">
        <f t="shared" ref="C27:K27" si="3">C20+C21+C22+C23+C24+C25+C26</f>
        <v>18655.16</v>
      </c>
      <c r="D27" s="739">
        <f t="shared" si="3"/>
        <v>352521.93000000005</v>
      </c>
      <c r="E27" s="739">
        <f t="shared" si="3"/>
        <v>209143.47</v>
      </c>
      <c r="F27" s="739">
        <f t="shared" si="3"/>
        <v>10155.77</v>
      </c>
      <c r="G27" s="739">
        <f t="shared" si="3"/>
        <v>6272.83</v>
      </c>
      <c r="H27" s="739">
        <f t="shared" si="3"/>
        <v>17900.64</v>
      </c>
      <c r="I27" s="739">
        <f t="shared" si="3"/>
        <v>10341.209999999999</v>
      </c>
      <c r="J27" s="739">
        <f t="shared" si="3"/>
        <v>42440.77</v>
      </c>
      <c r="K27" s="739">
        <f t="shared" si="3"/>
        <v>30494.670000000002</v>
      </c>
      <c r="L27" s="776">
        <f>SUM(B27:K27)</f>
        <v>727522.04</v>
      </c>
    </row>
    <row r="28" spans="1:13" ht="15.75" thickTop="1" x14ac:dyDescent="0.25">
      <c r="A28" s="766"/>
    </row>
    <row r="29" spans="1:13" x14ac:dyDescent="0.25">
      <c r="A29" s="8"/>
    </row>
    <row r="30" spans="1:13" x14ac:dyDescent="0.25">
      <c r="L30" s="8"/>
    </row>
    <row r="31" spans="1:13" x14ac:dyDescent="0.25">
      <c r="L31" s="8"/>
    </row>
    <row r="33" spans="11:11" x14ac:dyDescent="0.25">
      <c r="K33" s="8"/>
    </row>
  </sheetData>
  <mergeCells count="5">
    <mergeCell ref="B3:L3"/>
    <mergeCell ref="A18:A19"/>
    <mergeCell ref="A3:A4"/>
    <mergeCell ref="B18:L18"/>
    <mergeCell ref="A13:L13"/>
  </mergeCells>
  <pageMargins left="0.25" right="0.25"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3"/>
  <sheetViews>
    <sheetView topLeftCell="H4" zoomScaleNormal="100" workbookViewId="0">
      <selection activeCell="K34" sqref="K34"/>
    </sheetView>
  </sheetViews>
  <sheetFormatPr baseColWidth="10" defaultRowHeight="15" x14ac:dyDescent="0.25"/>
  <cols>
    <col min="1" max="1" width="13.42578125" customWidth="1"/>
    <col min="2" max="2" width="15.140625" customWidth="1"/>
    <col min="4" max="4" width="16.140625" customWidth="1"/>
    <col min="5" max="5" width="15.85546875" customWidth="1"/>
    <col min="6" max="6" width="12" customWidth="1"/>
    <col min="7" max="7" width="15" customWidth="1"/>
    <col min="9" max="9" width="11.5703125" style="2006" customWidth="1"/>
    <col min="10" max="10" width="12.7109375" customWidth="1"/>
    <col min="12" max="12" width="12" customWidth="1"/>
    <col min="13" max="13" width="11.85546875" customWidth="1"/>
  </cols>
  <sheetData>
    <row r="1" spans="1:20" ht="15.75" thickBot="1" x14ac:dyDescent="0.3">
      <c r="A1" s="8" t="s">
        <v>433</v>
      </c>
    </row>
    <row r="2" spans="1:20" ht="31.5" thickTop="1" thickBot="1" x14ac:dyDescent="0.3">
      <c r="A2" s="33" t="s">
        <v>124</v>
      </c>
      <c r="B2" s="36" t="s">
        <v>3</v>
      </c>
      <c r="C2" s="36" t="s">
        <v>125</v>
      </c>
      <c r="D2" s="281" t="s">
        <v>126</v>
      </c>
      <c r="E2" s="138" t="s">
        <v>59</v>
      </c>
      <c r="F2" s="139"/>
      <c r="G2" s="131"/>
      <c r="H2" s="35"/>
      <c r="I2" s="35"/>
    </row>
    <row r="3" spans="1:20" ht="16.5" thickTop="1" thickBot="1" x14ac:dyDescent="0.3">
      <c r="A3" s="694" t="s">
        <v>471</v>
      </c>
      <c r="B3" s="1537">
        <v>43.76</v>
      </c>
      <c r="C3" s="1537">
        <v>6.5</v>
      </c>
      <c r="D3" s="2269">
        <f>B3*C3</f>
        <v>284.44</v>
      </c>
      <c r="E3" s="2266">
        <v>20</v>
      </c>
      <c r="F3" s="14"/>
      <c r="G3" s="14"/>
      <c r="L3" s="8" t="s">
        <v>436</v>
      </c>
    </row>
    <row r="4" spans="1:20" ht="15.75" thickTop="1" x14ac:dyDescent="0.25">
      <c r="A4" s="694" t="s">
        <v>470</v>
      </c>
      <c r="B4" s="585">
        <v>88.9</v>
      </c>
      <c r="C4" s="1537">
        <v>6</v>
      </c>
      <c r="D4" s="2270">
        <f t="shared" ref="D4:D10" si="0">B4*C4</f>
        <v>533.40000000000009</v>
      </c>
      <c r="E4" s="1092">
        <v>53</v>
      </c>
      <c r="F4" s="14"/>
      <c r="G4" s="14"/>
      <c r="L4" s="2387" t="s">
        <v>28</v>
      </c>
      <c r="M4" s="2351" t="s">
        <v>366</v>
      </c>
      <c r="N4" s="2352"/>
      <c r="O4" s="2352"/>
      <c r="P4" s="2352"/>
      <c r="Q4" s="2352"/>
      <c r="R4" s="2352"/>
      <c r="S4" s="2352"/>
      <c r="T4" s="2353"/>
    </row>
    <row r="5" spans="1:20" ht="15.75" thickBot="1" x14ac:dyDescent="0.3">
      <c r="A5" s="694" t="s">
        <v>33</v>
      </c>
      <c r="B5" s="585">
        <v>20</v>
      </c>
      <c r="C5" s="585">
        <v>6.4130000000000003</v>
      </c>
      <c r="D5" s="2270">
        <f t="shared" si="0"/>
        <v>128.26</v>
      </c>
      <c r="E5" s="2266">
        <v>20</v>
      </c>
      <c r="L5" s="2389"/>
      <c r="M5" s="337" t="s">
        <v>114</v>
      </c>
      <c r="N5" s="137" t="s">
        <v>115</v>
      </c>
      <c r="O5" s="398" t="s">
        <v>514</v>
      </c>
      <c r="P5" s="137" t="s">
        <v>113</v>
      </c>
      <c r="Q5" s="398" t="s">
        <v>486</v>
      </c>
      <c r="R5" s="137" t="s">
        <v>367</v>
      </c>
      <c r="S5" s="398" t="s">
        <v>520</v>
      </c>
      <c r="T5" s="136" t="s">
        <v>17</v>
      </c>
    </row>
    <row r="6" spans="1:20" ht="15.75" thickTop="1" x14ac:dyDescent="0.25">
      <c r="A6" s="694" t="s">
        <v>34</v>
      </c>
      <c r="B6" s="1537">
        <v>66.5</v>
      </c>
      <c r="C6" s="1537">
        <v>5.9950000000000001</v>
      </c>
      <c r="D6" s="2270">
        <f t="shared" si="0"/>
        <v>398.66750000000002</v>
      </c>
      <c r="E6" s="2266">
        <v>116</v>
      </c>
      <c r="L6" s="688" t="s">
        <v>471</v>
      </c>
      <c r="M6" s="1600">
        <v>0</v>
      </c>
      <c r="N6" s="647">
        <v>2250</v>
      </c>
      <c r="O6" s="647">
        <v>0</v>
      </c>
      <c r="P6" s="647">
        <v>0</v>
      </c>
      <c r="Q6" s="647">
        <v>0</v>
      </c>
      <c r="R6" s="647">
        <v>0</v>
      </c>
      <c r="S6" s="1601">
        <v>0</v>
      </c>
      <c r="T6" s="2275">
        <f>M6+N6+O6+P6+Q6+R6+S6</f>
        <v>2250</v>
      </c>
    </row>
    <row r="7" spans="1:20" x14ac:dyDescent="0.25">
      <c r="A7" s="694" t="s">
        <v>35</v>
      </c>
      <c r="B7" s="1537">
        <v>47.8</v>
      </c>
      <c r="C7" s="1537">
        <v>5.17</v>
      </c>
      <c r="D7" s="2270">
        <f t="shared" si="0"/>
        <v>247.12599999999998</v>
      </c>
      <c r="E7" s="2267">
        <v>30</v>
      </c>
      <c r="L7" s="225" t="s">
        <v>470</v>
      </c>
      <c r="M7" s="653">
        <v>13650</v>
      </c>
      <c r="N7" s="653">
        <v>12925</v>
      </c>
      <c r="O7" s="653">
        <v>0</v>
      </c>
      <c r="P7" s="653">
        <v>0</v>
      </c>
      <c r="Q7" s="653">
        <v>0</v>
      </c>
      <c r="R7" s="653">
        <v>0</v>
      </c>
      <c r="S7" s="653">
        <v>0</v>
      </c>
      <c r="T7" s="1839">
        <f t="shared" ref="T7:T12" si="1">M7+N7+O7+P7+Q7+R7+S7</f>
        <v>26575</v>
      </c>
    </row>
    <row r="8" spans="1:20" x14ac:dyDescent="0.25">
      <c r="A8" s="694" t="s">
        <v>36</v>
      </c>
      <c r="B8" s="1537">
        <v>129.5</v>
      </c>
      <c r="C8" s="1537">
        <v>6.26</v>
      </c>
      <c r="D8" s="2270">
        <f t="shared" si="0"/>
        <v>810.67</v>
      </c>
      <c r="E8" s="2266">
        <v>137</v>
      </c>
      <c r="L8" s="225" t="s">
        <v>33</v>
      </c>
      <c r="M8" s="983">
        <v>0</v>
      </c>
      <c r="N8" s="648">
        <v>0</v>
      </c>
      <c r="O8" s="648">
        <v>0</v>
      </c>
      <c r="P8" s="648">
        <v>0</v>
      </c>
      <c r="Q8" s="648">
        <v>0</v>
      </c>
      <c r="R8" s="648">
        <v>0</v>
      </c>
      <c r="S8" s="1268">
        <v>0</v>
      </c>
      <c r="T8" s="1839">
        <f t="shared" si="1"/>
        <v>0</v>
      </c>
    </row>
    <row r="9" spans="1:20" ht="15.75" thickBot="1" x14ac:dyDescent="0.3">
      <c r="A9" s="767" t="s">
        <v>37</v>
      </c>
      <c r="B9" s="307">
        <v>195</v>
      </c>
      <c r="C9" s="307">
        <v>5.758</v>
      </c>
      <c r="D9" s="2271">
        <f t="shared" si="0"/>
        <v>1122.81</v>
      </c>
      <c r="E9" s="2268">
        <v>52</v>
      </c>
      <c r="F9" s="14"/>
      <c r="G9" s="14"/>
      <c r="L9" s="225" t="s">
        <v>34</v>
      </c>
      <c r="M9" s="983">
        <v>0</v>
      </c>
      <c r="N9" s="648">
        <v>0</v>
      </c>
      <c r="O9" s="648">
        <v>3663</v>
      </c>
      <c r="P9" s="648">
        <v>0</v>
      </c>
      <c r="Q9" s="648">
        <v>0</v>
      </c>
      <c r="R9" s="648">
        <v>0</v>
      </c>
      <c r="S9" s="1268">
        <v>0</v>
      </c>
      <c r="T9" s="1839">
        <f t="shared" si="1"/>
        <v>3663</v>
      </c>
    </row>
    <row r="10" spans="1:20" ht="16.5" thickTop="1" thickBot="1" x14ac:dyDescent="0.3">
      <c r="A10" s="200" t="s">
        <v>38</v>
      </c>
      <c r="B10" s="768">
        <f>SUM(B3:B9)</f>
        <v>591.46</v>
      </c>
      <c r="C10" s="768">
        <f>SUM(C3:C9)/7</f>
        <v>6.0137142857142862</v>
      </c>
      <c r="D10" s="768">
        <f t="shared" si="0"/>
        <v>3556.8714514285721</v>
      </c>
      <c r="E10" s="202">
        <f>E3+E4+E5+E6+E7+E8+E9</f>
        <v>428</v>
      </c>
      <c r="F10" s="84"/>
      <c r="G10" s="84"/>
      <c r="L10" s="352" t="s">
        <v>35</v>
      </c>
      <c r="M10" s="1607">
        <v>0</v>
      </c>
      <c r="N10" s="1608">
        <v>0</v>
      </c>
      <c r="O10" s="1608">
        <v>0</v>
      </c>
      <c r="P10" s="1608">
        <v>0</v>
      </c>
      <c r="Q10" s="1608">
        <v>0</v>
      </c>
      <c r="R10" s="1608">
        <v>0</v>
      </c>
      <c r="S10" s="1609">
        <v>0</v>
      </c>
      <c r="T10" s="1839">
        <f t="shared" si="1"/>
        <v>0</v>
      </c>
    </row>
    <row r="11" spans="1:20" ht="16.5" thickTop="1" thickBot="1" x14ac:dyDescent="0.3">
      <c r="A11" s="8" t="s">
        <v>434</v>
      </c>
      <c r="L11" s="225" t="s">
        <v>36</v>
      </c>
      <c r="M11" s="2215">
        <v>43.15</v>
      </c>
      <c r="N11" s="2214">
        <v>5.25</v>
      </c>
      <c r="O11" s="2214">
        <v>0</v>
      </c>
      <c r="P11" s="2214">
        <v>1.9</v>
      </c>
      <c r="Q11" s="2214">
        <v>0</v>
      </c>
      <c r="R11" s="2214">
        <v>0</v>
      </c>
      <c r="S11" s="2216">
        <v>0</v>
      </c>
      <c r="T11" s="1839">
        <f t="shared" si="1"/>
        <v>50.3</v>
      </c>
    </row>
    <row r="12" spans="1:20" ht="16.5" thickTop="1" thickBot="1" x14ac:dyDescent="0.3">
      <c r="A12" s="2387" t="s">
        <v>28</v>
      </c>
      <c r="B12" s="2351" t="s">
        <v>366</v>
      </c>
      <c r="C12" s="2352"/>
      <c r="D12" s="2352"/>
      <c r="E12" s="2352"/>
      <c r="F12" s="2352"/>
      <c r="G12" s="2352"/>
      <c r="H12" s="2352"/>
      <c r="I12" s="2501"/>
      <c r="J12" s="2353"/>
      <c r="L12" s="726" t="s">
        <v>37</v>
      </c>
      <c r="M12" s="1610">
        <v>0</v>
      </c>
      <c r="N12" s="1611">
        <v>0</v>
      </c>
      <c r="O12" s="1611">
        <v>0</v>
      </c>
      <c r="P12" s="1611">
        <v>0</v>
      </c>
      <c r="Q12" s="1611">
        <v>0</v>
      </c>
      <c r="R12" s="1611">
        <v>0</v>
      </c>
      <c r="S12" s="1612">
        <v>0</v>
      </c>
      <c r="T12" s="1839">
        <f t="shared" si="1"/>
        <v>0</v>
      </c>
    </row>
    <row r="13" spans="1:20" ht="16.5" thickTop="1" thickBot="1" x14ac:dyDescent="0.3">
      <c r="A13" s="2389"/>
      <c r="B13" s="337" t="s">
        <v>114</v>
      </c>
      <c r="C13" s="137" t="s">
        <v>115</v>
      </c>
      <c r="D13" s="398" t="s">
        <v>514</v>
      </c>
      <c r="E13" s="137" t="s">
        <v>113</v>
      </c>
      <c r="F13" s="398" t="s">
        <v>486</v>
      </c>
      <c r="G13" s="137" t="s">
        <v>367</v>
      </c>
      <c r="H13" s="2126" t="s">
        <v>520</v>
      </c>
      <c r="I13" s="2126" t="s">
        <v>725</v>
      </c>
      <c r="J13" s="327" t="s">
        <v>17</v>
      </c>
      <c r="L13" s="163" t="s">
        <v>38</v>
      </c>
      <c r="M13" s="1613">
        <f>M6+M7+M8+M9+M10+M11+M12</f>
        <v>13693.15</v>
      </c>
      <c r="N13" s="781">
        <f t="shared" ref="N13:T13" si="2">N6+N7+N8+N9+N10+N11+N12</f>
        <v>15180.25</v>
      </c>
      <c r="O13" s="781">
        <f t="shared" si="2"/>
        <v>3663</v>
      </c>
      <c r="P13" s="781">
        <f t="shared" si="2"/>
        <v>1.9</v>
      </c>
      <c r="Q13" s="781">
        <f t="shared" si="2"/>
        <v>0</v>
      </c>
      <c r="R13" s="781">
        <f t="shared" si="2"/>
        <v>0</v>
      </c>
      <c r="S13" s="783">
        <f t="shared" si="2"/>
        <v>0</v>
      </c>
      <c r="T13" s="777">
        <f t="shared" si="2"/>
        <v>32538.3</v>
      </c>
    </row>
    <row r="14" spans="1:20" ht="15.75" thickTop="1" x14ac:dyDescent="0.25">
      <c r="A14" s="688" t="s">
        <v>471</v>
      </c>
      <c r="B14" s="1600">
        <v>4500</v>
      </c>
      <c r="C14" s="647">
        <v>3000</v>
      </c>
      <c r="D14" s="647">
        <v>0</v>
      </c>
      <c r="E14" s="647">
        <v>0</v>
      </c>
      <c r="F14" s="647">
        <v>0</v>
      </c>
      <c r="G14" s="647">
        <v>0</v>
      </c>
      <c r="H14" s="1601">
        <v>0</v>
      </c>
      <c r="I14" s="1601"/>
      <c r="J14" s="2274">
        <f>B14+C14+D14+E14+F14+G14+H14+I14</f>
        <v>7500</v>
      </c>
      <c r="L14" s="84"/>
      <c r="M14" s="188"/>
      <c r="N14" s="188"/>
      <c r="O14" s="188"/>
      <c r="P14" s="188"/>
      <c r="Q14" s="188"/>
      <c r="R14" s="188"/>
      <c r="S14" s="188"/>
      <c r="T14" s="188"/>
    </row>
    <row r="15" spans="1:20" x14ac:dyDescent="0.25">
      <c r="A15" s="225" t="s">
        <v>470</v>
      </c>
      <c r="B15" s="1602">
        <v>36925</v>
      </c>
      <c r="C15" s="1209">
        <v>57725</v>
      </c>
      <c r="D15" s="1209">
        <v>8550</v>
      </c>
      <c r="E15" s="1209">
        <v>14550</v>
      </c>
      <c r="F15" s="1209">
        <v>5400</v>
      </c>
      <c r="G15" s="1209">
        <v>8100</v>
      </c>
      <c r="H15" s="1603">
        <v>3000</v>
      </c>
      <c r="I15" s="1603"/>
      <c r="J15" s="2272">
        <f t="shared" ref="J15:J20" si="3">B15+C15+D15+E15+F15+G15+H15+I15</f>
        <v>134250</v>
      </c>
      <c r="L15" s="957" t="s">
        <v>633</v>
      </c>
      <c r="M15" s="532"/>
      <c r="N15" s="532"/>
      <c r="O15" s="532"/>
    </row>
    <row r="16" spans="1:20" x14ac:dyDescent="0.25">
      <c r="A16" s="225" t="s">
        <v>33</v>
      </c>
      <c r="B16" s="1602">
        <v>0</v>
      </c>
      <c r="C16" s="1209">
        <v>0</v>
      </c>
      <c r="D16" s="1209">
        <v>0</v>
      </c>
      <c r="E16" s="1209">
        <v>0</v>
      </c>
      <c r="F16" s="1209">
        <v>0</v>
      </c>
      <c r="G16" s="1209">
        <v>0</v>
      </c>
      <c r="H16" s="1603">
        <v>0</v>
      </c>
      <c r="I16" s="1603"/>
      <c r="J16" s="2272">
        <f t="shared" si="3"/>
        <v>0</v>
      </c>
      <c r="L16" s="382"/>
      <c r="M16" s="532"/>
      <c r="N16" s="532"/>
      <c r="O16" s="532"/>
    </row>
    <row r="17" spans="1:23" x14ac:dyDescent="0.25">
      <c r="A17" s="225" t="s">
        <v>34</v>
      </c>
      <c r="B17" s="983">
        <v>47427</v>
      </c>
      <c r="C17" s="648">
        <v>57532</v>
      </c>
      <c r="D17" s="648">
        <v>8220</v>
      </c>
      <c r="E17" s="1212">
        <v>4418</v>
      </c>
      <c r="F17" s="648">
        <v>0</v>
      </c>
      <c r="G17" s="648">
        <v>0</v>
      </c>
      <c r="H17" s="1268">
        <v>5163</v>
      </c>
      <c r="I17" s="1659">
        <f>1364+1923+1400</f>
        <v>4687</v>
      </c>
      <c r="J17" s="2272">
        <f t="shared" si="3"/>
        <v>127447</v>
      </c>
      <c r="L17" s="382"/>
      <c r="M17" s="532"/>
      <c r="N17" s="532"/>
      <c r="O17" s="532"/>
    </row>
    <row r="18" spans="1:23" x14ac:dyDescent="0.25">
      <c r="A18" s="352" t="s">
        <v>35</v>
      </c>
      <c r="B18" s="567">
        <v>13350</v>
      </c>
      <c r="C18" s="565">
        <v>5400</v>
      </c>
      <c r="D18" s="562">
        <v>1950</v>
      </c>
      <c r="E18" s="562">
        <v>0</v>
      </c>
      <c r="F18" s="562">
        <v>0</v>
      </c>
      <c r="G18" s="562">
        <v>0</v>
      </c>
      <c r="H18" s="769">
        <v>600</v>
      </c>
      <c r="I18" s="769">
        <v>0</v>
      </c>
      <c r="J18" s="2272">
        <f t="shared" si="3"/>
        <v>21300</v>
      </c>
    </row>
    <row r="19" spans="1:23" x14ac:dyDescent="0.25">
      <c r="A19" s="2212" t="s">
        <v>36</v>
      </c>
      <c r="B19" s="2211">
        <v>46.45</v>
      </c>
      <c r="C19" s="2210">
        <v>44.55</v>
      </c>
      <c r="D19" s="652">
        <v>0</v>
      </c>
      <c r="E19" s="652">
        <v>0</v>
      </c>
      <c r="F19" s="652">
        <v>0</v>
      </c>
      <c r="G19" s="652">
        <v>0</v>
      </c>
      <c r="H19" s="651">
        <v>3.4</v>
      </c>
      <c r="I19" s="1655">
        <v>6</v>
      </c>
      <c r="J19" s="2272">
        <f t="shared" si="3"/>
        <v>100.4</v>
      </c>
    </row>
    <row r="20" spans="1:23" ht="15.75" thickBot="1" x14ac:dyDescent="0.3">
      <c r="A20" s="726" t="s">
        <v>37</v>
      </c>
      <c r="B20" s="1605">
        <v>483600</v>
      </c>
      <c r="C20" s="1605">
        <v>430500</v>
      </c>
      <c r="D20" s="1605">
        <v>59800</v>
      </c>
      <c r="E20" s="1605">
        <v>0</v>
      </c>
      <c r="F20" s="1605">
        <v>23400</v>
      </c>
      <c r="G20" s="1605">
        <v>20800</v>
      </c>
      <c r="H20" s="1606">
        <v>20800</v>
      </c>
      <c r="I20" s="2152"/>
      <c r="J20" s="2273">
        <f t="shared" si="3"/>
        <v>1038900</v>
      </c>
    </row>
    <row r="21" spans="1:23" ht="16.5" thickTop="1" thickBot="1" x14ac:dyDescent="0.3">
      <c r="A21" s="163" t="s">
        <v>38</v>
      </c>
      <c r="B21" s="738">
        <f>B14+B15+B16+B17+B18+B19+B20</f>
        <v>585848.44999999995</v>
      </c>
      <c r="C21" s="739">
        <f t="shared" ref="C21:I21" si="4">C14+C15+C16+C17+C18+C19+C20</f>
        <v>554201.55000000005</v>
      </c>
      <c r="D21" s="739">
        <f t="shared" si="4"/>
        <v>78520</v>
      </c>
      <c r="E21" s="739">
        <f t="shared" si="4"/>
        <v>18968</v>
      </c>
      <c r="F21" s="739">
        <f t="shared" si="4"/>
        <v>28800</v>
      </c>
      <c r="G21" s="739">
        <f t="shared" si="4"/>
        <v>28900</v>
      </c>
      <c r="H21" s="740">
        <f t="shared" si="4"/>
        <v>29566.400000000001</v>
      </c>
      <c r="I21" s="740">
        <f t="shared" si="4"/>
        <v>4693</v>
      </c>
      <c r="J21" s="773">
        <f>B21+C21+D21+E21+F21+G21+H21+I21</f>
        <v>1329497.3999999999</v>
      </c>
    </row>
    <row r="22" spans="1:23" ht="16.5" thickTop="1" thickBot="1" x14ac:dyDescent="0.3">
      <c r="A22" s="8" t="s">
        <v>435</v>
      </c>
    </row>
    <row r="23" spans="1:23" ht="14.1" customHeight="1" thickTop="1" x14ac:dyDescent="0.25">
      <c r="A23" s="2387" t="s">
        <v>28</v>
      </c>
      <c r="B23" s="2351" t="s">
        <v>366</v>
      </c>
      <c r="C23" s="2352"/>
      <c r="D23" s="2352"/>
      <c r="E23" s="2352"/>
      <c r="F23" s="2352"/>
      <c r="G23" s="2352"/>
      <c r="H23" s="2352"/>
      <c r="I23" s="2501"/>
      <c r="J23" s="2353"/>
    </row>
    <row r="24" spans="1:23" ht="14.1" customHeight="1" thickBot="1" x14ac:dyDescent="0.3">
      <c r="A24" s="2389"/>
      <c r="B24" s="337" t="s">
        <v>114</v>
      </c>
      <c r="C24" s="137" t="s">
        <v>115</v>
      </c>
      <c r="D24" s="398" t="s">
        <v>514</v>
      </c>
      <c r="E24" s="137" t="s">
        <v>113</v>
      </c>
      <c r="F24" s="398" t="s">
        <v>486</v>
      </c>
      <c r="G24" s="137" t="s">
        <v>367</v>
      </c>
      <c r="H24" s="2126" t="s">
        <v>520</v>
      </c>
      <c r="I24" s="2126" t="s">
        <v>725</v>
      </c>
      <c r="J24" s="136" t="s">
        <v>17</v>
      </c>
    </row>
    <row r="25" spans="1:23" ht="14.1" customHeight="1" thickTop="1" x14ac:dyDescent="0.25">
      <c r="A25" s="688" t="s">
        <v>471</v>
      </c>
      <c r="B25" s="1549">
        <v>16600</v>
      </c>
      <c r="C25" s="1531">
        <v>12250</v>
      </c>
      <c r="D25" s="1531">
        <v>0</v>
      </c>
      <c r="E25" s="1531">
        <v>0</v>
      </c>
      <c r="F25" s="1531">
        <v>0</v>
      </c>
      <c r="G25" s="1531">
        <v>0</v>
      </c>
      <c r="H25" s="1536">
        <v>0</v>
      </c>
      <c r="I25" s="1536">
        <v>0</v>
      </c>
      <c r="J25" s="771">
        <f>B25+C25+D25+E25+F25+G25+H25+I25</f>
        <v>28850</v>
      </c>
    </row>
    <row r="26" spans="1:23" ht="14.1" customHeight="1" x14ac:dyDescent="0.25">
      <c r="A26" s="695" t="s">
        <v>470</v>
      </c>
      <c r="B26" s="1538">
        <v>66610</v>
      </c>
      <c r="C26" s="1532">
        <v>37745</v>
      </c>
      <c r="D26" s="1532">
        <v>26525</v>
      </c>
      <c r="E26" s="1532">
        <v>7135</v>
      </c>
      <c r="F26" s="1532">
        <v>3375</v>
      </c>
      <c r="G26" s="1532">
        <v>1500</v>
      </c>
      <c r="H26" s="101">
        <v>1050</v>
      </c>
      <c r="I26" s="770">
        <v>0</v>
      </c>
      <c r="J26" s="2276">
        <f t="shared" ref="J26:J31" si="5">B26+C26+D26+E26+F26+G26+H26+I26</f>
        <v>143940</v>
      </c>
    </row>
    <row r="27" spans="1:23" ht="14.1" customHeight="1" x14ac:dyDescent="0.25">
      <c r="A27" s="695" t="s">
        <v>33</v>
      </c>
      <c r="B27" s="1538">
        <v>0</v>
      </c>
      <c r="C27" s="1532">
        <v>0</v>
      </c>
      <c r="D27" s="1532">
        <v>0</v>
      </c>
      <c r="E27" s="1532">
        <v>0</v>
      </c>
      <c r="F27" s="1532">
        <v>0</v>
      </c>
      <c r="G27" s="1532">
        <v>0</v>
      </c>
      <c r="H27" s="101">
        <v>0</v>
      </c>
      <c r="I27" s="770">
        <v>0</v>
      </c>
      <c r="J27" s="2276">
        <f t="shared" si="5"/>
        <v>0</v>
      </c>
    </row>
    <row r="28" spans="1:23" ht="14.1" customHeight="1" x14ac:dyDescent="0.25">
      <c r="A28" s="695" t="s">
        <v>34</v>
      </c>
      <c r="B28" s="1538">
        <v>99476</v>
      </c>
      <c r="C28" s="1532">
        <v>102775</v>
      </c>
      <c r="D28" s="1532">
        <v>8785</v>
      </c>
      <c r="E28" s="1532">
        <v>0</v>
      </c>
      <c r="F28" s="1532">
        <v>0</v>
      </c>
      <c r="G28" s="1532">
        <v>0</v>
      </c>
      <c r="H28" s="101">
        <v>0</v>
      </c>
      <c r="I28" s="770">
        <v>0</v>
      </c>
      <c r="J28" s="2276">
        <f t="shared" si="5"/>
        <v>211036</v>
      </c>
    </row>
    <row r="29" spans="1:23" ht="14.1" customHeight="1" x14ac:dyDescent="0.25">
      <c r="A29" s="498" t="s">
        <v>35</v>
      </c>
      <c r="B29" s="564">
        <v>19800</v>
      </c>
      <c r="C29" s="565">
        <v>600</v>
      </c>
      <c r="D29" s="562">
        <v>0</v>
      </c>
      <c r="E29" s="562">
        <v>0</v>
      </c>
      <c r="F29" s="562">
        <v>0</v>
      </c>
      <c r="G29" s="562">
        <v>0</v>
      </c>
      <c r="H29" s="769">
        <v>0</v>
      </c>
      <c r="I29" s="2153">
        <v>0</v>
      </c>
      <c r="J29" s="2276">
        <f t="shared" si="5"/>
        <v>20400</v>
      </c>
    </row>
    <row r="30" spans="1:23" ht="14.1" customHeight="1" x14ac:dyDescent="0.25">
      <c r="A30" s="695" t="s">
        <v>36</v>
      </c>
      <c r="B30" s="2213">
        <v>150.55000000000001</v>
      </c>
      <c r="C30" s="2213">
        <v>67.45</v>
      </c>
      <c r="D30" s="2213">
        <v>0</v>
      </c>
      <c r="E30" s="2213">
        <v>0</v>
      </c>
      <c r="F30" s="2213">
        <v>0</v>
      </c>
      <c r="G30" s="2213">
        <v>0</v>
      </c>
      <c r="H30" s="2213">
        <v>0</v>
      </c>
      <c r="I30" s="770">
        <v>0</v>
      </c>
      <c r="J30" s="2276">
        <f t="shared" si="5"/>
        <v>218</v>
      </c>
    </row>
    <row r="31" spans="1:23" ht="14.1" customHeight="1" thickBot="1" x14ac:dyDescent="0.3">
      <c r="A31" s="774" t="s">
        <v>37</v>
      </c>
      <c r="B31" s="2155">
        <v>113400</v>
      </c>
      <c r="C31" s="2155">
        <v>25000</v>
      </c>
      <c r="D31" s="2156">
        <v>5200</v>
      </c>
      <c r="E31" s="389">
        <v>0</v>
      </c>
      <c r="F31" s="389"/>
      <c r="G31" s="389"/>
      <c r="H31" s="772"/>
      <c r="I31" s="2154">
        <v>0</v>
      </c>
      <c r="J31" s="2277">
        <f t="shared" si="5"/>
        <v>143600</v>
      </c>
    </row>
    <row r="32" spans="1:23" ht="14.1" customHeight="1" thickTop="1" thickBot="1" x14ac:dyDescent="0.3">
      <c r="A32" s="163" t="s">
        <v>38</v>
      </c>
      <c r="B32" s="738">
        <f>B25+B26+B27+B28+B29+B30+B31</f>
        <v>316036.55</v>
      </c>
      <c r="C32" s="739">
        <f t="shared" ref="C32:I32" si="6">C25+C26+C27+C28+C29+C30+C31</f>
        <v>178437.45</v>
      </c>
      <c r="D32" s="739">
        <f t="shared" si="6"/>
        <v>40510</v>
      </c>
      <c r="E32" s="739">
        <f t="shared" si="6"/>
        <v>7135</v>
      </c>
      <c r="F32" s="739">
        <f t="shared" si="6"/>
        <v>3375</v>
      </c>
      <c r="G32" s="739">
        <f t="shared" si="6"/>
        <v>1500</v>
      </c>
      <c r="H32" s="740">
        <f t="shared" si="6"/>
        <v>1050</v>
      </c>
      <c r="I32" s="740">
        <f t="shared" si="6"/>
        <v>0</v>
      </c>
      <c r="J32" s="775">
        <f>B32+C32+D32+E32+F32+G32+H32+I32</f>
        <v>548044</v>
      </c>
      <c r="K32" s="8">
        <v>23</v>
      </c>
      <c r="W32" s="8">
        <v>24</v>
      </c>
    </row>
    <row r="33" spans="1:1" ht="15.75" thickTop="1" x14ac:dyDescent="0.25">
      <c r="A33" s="976"/>
    </row>
  </sheetData>
  <mergeCells count="6">
    <mergeCell ref="M4:T4"/>
    <mergeCell ref="A12:A13"/>
    <mergeCell ref="B12:J12"/>
    <mergeCell ref="A23:A24"/>
    <mergeCell ref="B23:J23"/>
    <mergeCell ref="L4:L5"/>
  </mergeCells>
  <pageMargins left="0.25" right="0.25"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AE26"/>
  <sheetViews>
    <sheetView topLeftCell="M7" zoomScaleNormal="100" workbookViewId="0">
      <selection activeCell="J15" sqref="J15"/>
    </sheetView>
  </sheetViews>
  <sheetFormatPr baseColWidth="10" defaultRowHeight="15" x14ac:dyDescent="0.25"/>
  <cols>
    <col min="1" max="1" width="12.28515625" customWidth="1"/>
    <col min="2" max="2" width="7.7109375" customWidth="1"/>
    <col min="3" max="3" width="8.85546875" customWidth="1"/>
    <col min="4" max="4" width="7.28515625" customWidth="1"/>
    <col min="5" max="5" width="7.140625" customWidth="1"/>
    <col min="6" max="7" width="8.42578125" customWidth="1"/>
    <col min="8" max="8" width="7.5703125" customWidth="1"/>
    <col min="9" max="9" width="7.85546875" customWidth="1"/>
    <col min="10" max="10" width="6.140625" customWidth="1"/>
    <col min="11" max="11" width="7.140625" customWidth="1"/>
    <col min="12" max="12" width="8.28515625" customWidth="1"/>
    <col min="13" max="13" width="7.7109375" customWidth="1"/>
    <col min="14" max="14" width="9.28515625" customWidth="1"/>
    <col min="15" max="15" width="8.42578125" customWidth="1"/>
    <col min="16" max="16" width="9.85546875" customWidth="1"/>
    <col min="18" max="18" width="12.140625" customWidth="1"/>
    <col min="19" max="19" width="9.42578125" customWidth="1"/>
    <col min="20" max="20" width="9.140625" customWidth="1"/>
    <col min="21" max="21" width="7.7109375" customWidth="1"/>
    <col min="22" max="22" width="9" customWidth="1"/>
    <col min="23" max="23" width="8.5703125" customWidth="1"/>
    <col min="24" max="24" width="12.5703125" customWidth="1"/>
    <col min="25" max="25" width="10" customWidth="1"/>
    <col min="26" max="26" width="9.7109375" customWidth="1"/>
    <col min="27" max="27" width="9.85546875" customWidth="1"/>
    <col min="28" max="28" width="8.85546875" customWidth="1"/>
    <col min="29" max="29" width="10.140625" customWidth="1"/>
  </cols>
  <sheetData>
    <row r="1" spans="1:30" ht="15.75" thickBot="1" x14ac:dyDescent="0.3">
      <c r="A1" s="8" t="s">
        <v>437</v>
      </c>
      <c r="R1" s="8" t="s">
        <v>488</v>
      </c>
      <c r="S1" s="311"/>
    </row>
    <row r="2" spans="1:30" ht="15.75" thickTop="1" x14ac:dyDescent="0.25">
      <c r="A2" s="2366" t="s">
        <v>28</v>
      </c>
      <c r="B2" s="2361" t="s">
        <v>129</v>
      </c>
      <c r="C2" s="2352"/>
      <c r="D2" s="2352"/>
      <c r="E2" s="2352"/>
      <c r="F2" s="2352"/>
      <c r="G2" s="2353"/>
      <c r="H2" s="2361" t="s">
        <v>132</v>
      </c>
      <c r="I2" s="2352"/>
      <c r="J2" s="2352"/>
      <c r="K2" s="2352"/>
      <c r="L2" s="2352"/>
      <c r="M2" s="2353"/>
      <c r="N2" s="2351" t="s">
        <v>117</v>
      </c>
      <c r="O2" s="2352"/>
      <c r="P2" s="2353"/>
      <c r="R2" s="2387" t="s">
        <v>28</v>
      </c>
      <c r="S2" s="2378" t="s">
        <v>355</v>
      </c>
      <c r="T2" s="2378"/>
      <c r="U2" s="2379"/>
      <c r="V2" s="2377" t="s">
        <v>357</v>
      </c>
      <c r="W2" s="2378"/>
      <c r="X2" s="2379"/>
      <c r="Y2" s="2377" t="s">
        <v>358</v>
      </c>
      <c r="Z2" s="2378"/>
      <c r="AA2" s="2379"/>
      <c r="AB2" s="2377" t="s">
        <v>546</v>
      </c>
      <c r="AC2" s="2378"/>
      <c r="AD2" s="2379"/>
    </row>
    <row r="3" spans="1:30" ht="15.75" thickBot="1" x14ac:dyDescent="0.3">
      <c r="A3" s="2367"/>
      <c r="B3" s="2506" t="s">
        <v>3</v>
      </c>
      <c r="C3" s="2507"/>
      <c r="D3" s="2507" t="s">
        <v>130</v>
      </c>
      <c r="E3" s="2507"/>
      <c r="F3" s="2507" t="s">
        <v>131</v>
      </c>
      <c r="G3" s="2508"/>
      <c r="H3" s="2506" t="s">
        <v>3</v>
      </c>
      <c r="I3" s="2507"/>
      <c r="J3" s="2507" t="s">
        <v>130</v>
      </c>
      <c r="K3" s="2507"/>
      <c r="L3" s="2507" t="s">
        <v>131</v>
      </c>
      <c r="M3" s="2509"/>
      <c r="N3" s="39" t="s">
        <v>133</v>
      </c>
      <c r="O3" s="107" t="s">
        <v>340</v>
      </c>
      <c r="P3" s="108" t="s">
        <v>341</v>
      </c>
      <c r="R3" s="2389"/>
      <c r="S3" s="337" t="s">
        <v>199</v>
      </c>
      <c r="T3" s="328" t="s">
        <v>200</v>
      </c>
      <c r="U3" s="327" t="s">
        <v>356</v>
      </c>
      <c r="V3" s="326" t="s">
        <v>199</v>
      </c>
      <c r="W3" s="328" t="s">
        <v>200</v>
      </c>
      <c r="X3" s="327" t="s">
        <v>356</v>
      </c>
      <c r="Y3" s="326" t="s">
        <v>199</v>
      </c>
      <c r="Z3" s="328" t="s">
        <v>200</v>
      </c>
      <c r="AA3" s="327" t="s">
        <v>356</v>
      </c>
      <c r="AB3" s="326" t="s">
        <v>199</v>
      </c>
      <c r="AC3" s="282" t="s">
        <v>200</v>
      </c>
      <c r="AD3" s="327" t="s">
        <v>356</v>
      </c>
    </row>
    <row r="4" spans="1:30" ht="16.5" thickTop="1" thickBot="1" x14ac:dyDescent="0.3">
      <c r="A4" s="2368"/>
      <c r="B4" s="15" t="s">
        <v>4</v>
      </c>
      <c r="C4" s="16" t="s">
        <v>5</v>
      </c>
      <c r="D4" s="16" t="s">
        <v>4</v>
      </c>
      <c r="E4" s="16" t="s">
        <v>5</v>
      </c>
      <c r="F4" s="16" t="s">
        <v>4</v>
      </c>
      <c r="G4" s="6" t="s">
        <v>5</v>
      </c>
      <c r="H4" s="56" t="s">
        <v>4</v>
      </c>
      <c r="I4" s="57" t="s">
        <v>5</v>
      </c>
      <c r="J4" s="57" t="s">
        <v>4</v>
      </c>
      <c r="K4" s="57" t="s">
        <v>5</v>
      </c>
      <c r="L4" s="57" t="s">
        <v>4</v>
      </c>
      <c r="M4" s="58" t="s">
        <v>5</v>
      </c>
      <c r="N4" s="291" t="s">
        <v>5</v>
      </c>
      <c r="O4" s="16" t="s">
        <v>5</v>
      </c>
      <c r="P4" s="17" t="s">
        <v>5</v>
      </c>
      <c r="R4" s="746" t="s">
        <v>471</v>
      </c>
      <c r="S4" s="1820">
        <v>625.11</v>
      </c>
      <c r="T4" s="1618">
        <v>626</v>
      </c>
      <c r="U4" s="1614">
        <f t="shared" ref="U4:U10" si="0">T4*100/S4</f>
        <v>100.14237494201021</v>
      </c>
      <c r="V4" s="1820">
        <v>147.25</v>
      </c>
      <c r="W4" s="1615">
        <v>140</v>
      </c>
      <c r="X4" s="1614">
        <f>W4*100/V4</f>
        <v>95.076400679117143</v>
      </c>
      <c r="Y4" s="1604">
        <v>1780.22</v>
      </c>
      <c r="Z4" s="1617">
        <v>1778</v>
      </c>
      <c r="AA4" s="1616">
        <f>Z4*100/Y4</f>
        <v>99.875296311691812</v>
      </c>
      <c r="AB4" s="1820">
        <v>208.1</v>
      </c>
      <c r="AC4" s="1615">
        <v>190</v>
      </c>
      <c r="AD4" s="1614">
        <f>AC4*100/AB4</f>
        <v>91.3022585295531</v>
      </c>
    </row>
    <row r="5" spans="1:30" ht="15.75" thickTop="1" x14ac:dyDescent="0.25">
      <c r="A5" s="680" t="s">
        <v>471</v>
      </c>
      <c r="B5" s="1656">
        <v>2591.33</v>
      </c>
      <c r="C5" s="1650">
        <v>2240</v>
      </c>
      <c r="D5" s="1650">
        <v>169</v>
      </c>
      <c r="E5" s="1650">
        <v>134</v>
      </c>
      <c r="F5" s="1650">
        <v>18990</v>
      </c>
      <c r="G5" s="1637">
        <v>15025</v>
      </c>
      <c r="H5" s="1632">
        <v>270</v>
      </c>
      <c r="I5" s="1650">
        <v>336</v>
      </c>
      <c r="J5" s="1650">
        <v>135</v>
      </c>
      <c r="K5" s="1650">
        <v>112</v>
      </c>
      <c r="L5" s="1650">
        <v>2025</v>
      </c>
      <c r="M5" s="1636">
        <v>1680</v>
      </c>
      <c r="N5" s="315">
        <f t="shared" ref="N5:N12" si="1">C5+I5</f>
        <v>2576</v>
      </c>
      <c r="O5" s="316">
        <f t="shared" ref="O5:O12" si="2">E5+K5</f>
        <v>246</v>
      </c>
      <c r="P5" s="318">
        <f t="shared" ref="P5:P12" si="3">G5+M5</f>
        <v>16705</v>
      </c>
      <c r="R5" s="746" t="s">
        <v>470</v>
      </c>
      <c r="S5" s="2182">
        <v>1249.29</v>
      </c>
      <c r="T5" s="973">
        <v>1243</v>
      </c>
      <c r="U5" s="1651">
        <f t="shared" si="0"/>
        <v>99.496514019963342</v>
      </c>
      <c r="V5" s="1887">
        <v>142.47</v>
      </c>
      <c r="W5" s="648">
        <v>140</v>
      </c>
      <c r="X5" s="1651">
        <f t="shared" ref="X5:X10" si="4">W5*100/V5</f>
        <v>98.266301677546153</v>
      </c>
      <c r="Y5" s="1604">
        <v>2580.44</v>
      </c>
      <c r="Z5" s="1621">
        <v>2457</v>
      </c>
      <c r="AA5" s="1655">
        <f t="shared" ref="AA5:AA10" si="5">Z5*100/Y5</f>
        <v>95.21631969741594</v>
      </c>
      <c r="AB5" s="1887">
        <v>291.54000000000002</v>
      </c>
      <c r="AC5" s="648">
        <v>188</v>
      </c>
      <c r="AD5" s="1651">
        <f t="shared" ref="AD5:AD10" si="6">AC5*100/AB5</f>
        <v>64.485147835631466</v>
      </c>
    </row>
    <row r="6" spans="1:30" x14ac:dyDescent="0.25">
      <c r="A6" s="681" t="s">
        <v>470</v>
      </c>
      <c r="B6" s="1123">
        <v>1993</v>
      </c>
      <c r="C6" s="1121">
        <v>1980</v>
      </c>
      <c r="D6" s="1121">
        <v>130</v>
      </c>
      <c r="E6" s="1121">
        <v>126</v>
      </c>
      <c r="F6" s="1121">
        <v>14950</v>
      </c>
      <c r="G6" s="1124">
        <v>14490</v>
      </c>
      <c r="H6" s="1123">
        <v>160</v>
      </c>
      <c r="I6" s="1121">
        <v>145</v>
      </c>
      <c r="J6" s="1121">
        <v>80</v>
      </c>
      <c r="K6" s="1121">
        <v>72</v>
      </c>
      <c r="L6" s="1121">
        <v>1200</v>
      </c>
      <c r="M6" s="1122">
        <v>1080</v>
      </c>
      <c r="N6" s="315">
        <f t="shared" si="1"/>
        <v>2125</v>
      </c>
      <c r="O6" s="316">
        <f t="shared" si="2"/>
        <v>198</v>
      </c>
      <c r="P6" s="318">
        <f t="shared" si="3"/>
        <v>15570</v>
      </c>
      <c r="R6" s="745" t="s">
        <v>33</v>
      </c>
      <c r="S6" s="1724">
        <v>1096.8</v>
      </c>
      <c r="T6" s="1654">
        <v>1075</v>
      </c>
      <c r="U6" s="1651">
        <f t="shared" si="0"/>
        <v>98.012399708242157</v>
      </c>
      <c r="V6" s="1887">
        <v>89.64</v>
      </c>
      <c r="W6" s="1654">
        <v>104</v>
      </c>
      <c r="X6" s="1651">
        <f t="shared" si="4"/>
        <v>116.01963409192325</v>
      </c>
      <c r="Y6" s="983">
        <v>2528.54</v>
      </c>
      <c r="Z6" s="1654">
        <v>2483</v>
      </c>
      <c r="AA6" s="1659">
        <f t="shared" si="5"/>
        <v>98.198960665047821</v>
      </c>
      <c r="AB6" s="1887">
        <v>270.08</v>
      </c>
      <c r="AC6" s="1654">
        <v>248</v>
      </c>
      <c r="AD6" s="1651">
        <f t="shared" si="6"/>
        <v>91.824644549763036</v>
      </c>
    </row>
    <row r="7" spans="1:30" x14ac:dyDescent="0.25">
      <c r="A7" s="224" t="s">
        <v>33</v>
      </c>
      <c r="B7" s="1642">
        <v>3670</v>
      </c>
      <c r="C7" s="1640">
        <v>3655</v>
      </c>
      <c r="D7" s="1640">
        <v>240</v>
      </c>
      <c r="E7" s="1640">
        <v>234</v>
      </c>
      <c r="F7" s="1640">
        <v>25690</v>
      </c>
      <c r="G7" s="1643">
        <v>24810</v>
      </c>
      <c r="H7" s="1642">
        <v>2900</v>
      </c>
      <c r="I7" s="1640">
        <v>2305</v>
      </c>
      <c r="J7" s="1640">
        <v>190</v>
      </c>
      <c r="K7" s="1640">
        <v>187</v>
      </c>
      <c r="L7" s="1640">
        <v>20300</v>
      </c>
      <c r="M7" s="1641">
        <v>10605</v>
      </c>
      <c r="N7" s="1642">
        <f t="shared" si="1"/>
        <v>5960</v>
      </c>
      <c r="O7" s="1640">
        <f t="shared" si="2"/>
        <v>421</v>
      </c>
      <c r="P7" s="1641">
        <f t="shared" si="3"/>
        <v>35415</v>
      </c>
      <c r="R7" s="745" t="s">
        <v>34</v>
      </c>
      <c r="S7" s="2183">
        <v>991.12</v>
      </c>
      <c r="T7" s="1471">
        <v>985</v>
      </c>
      <c r="U7" s="1658">
        <f t="shared" si="0"/>
        <v>99.382516748728705</v>
      </c>
      <c r="V7" s="2183">
        <v>64.7</v>
      </c>
      <c r="W7" s="1639">
        <v>54</v>
      </c>
      <c r="X7" s="1658">
        <f t="shared" si="4"/>
        <v>83.462132921174643</v>
      </c>
      <c r="Y7" s="1604">
        <v>2190.2399999999998</v>
      </c>
      <c r="Z7" s="1631">
        <v>2114</v>
      </c>
      <c r="AA7" s="1655">
        <f t="shared" si="5"/>
        <v>96.519102929359349</v>
      </c>
      <c r="AB7" s="2183">
        <v>249.27</v>
      </c>
      <c r="AC7" s="1639">
        <v>155</v>
      </c>
      <c r="AD7" s="1658">
        <f t="shared" si="6"/>
        <v>62.181570184940021</v>
      </c>
    </row>
    <row r="8" spans="1:30" x14ac:dyDescent="0.25">
      <c r="A8" s="224" t="s">
        <v>34</v>
      </c>
      <c r="B8" s="1671">
        <v>2836.6667000000002</v>
      </c>
      <c r="C8" s="1653">
        <v>3000</v>
      </c>
      <c r="D8" s="1669">
        <v>245</v>
      </c>
      <c r="E8" s="1647">
        <v>252</v>
      </c>
      <c r="F8" s="1670">
        <v>28175</v>
      </c>
      <c r="G8" s="1648">
        <v>29250</v>
      </c>
      <c r="H8" s="1670">
        <v>296</v>
      </c>
      <c r="I8" s="1653">
        <v>180</v>
      </c>
      <c r="J8" s="1669">
        <v>148</v>
      </c>
      <c r="K8" s="1647">
        <v>108</v>
      </c>
      <c r="L8" s="1670">
        <v>2220</v>
      </c>
      <c r="M8" s="1648">
        <v>2000</v>
      </c>
      <c r="N8" s="1652">
        <f t="shared" si="1"/>
        <v>3180</v>
      </c>
      <c r="O8" s="1653">
        <f t="shared" si="2"/>
        <v>360</v>
      </c>
      <c r="P8" s="1649">
        <f t="shared" si="3"/>
        <v>31250</v>
      </c>
      <c r="R8" s="747" t="s">
        <v>35</v>
      </c>
      <c r="S8" s="567">
        <v>1568.95</v>
      </c>
      <c r="T8" s="1629">
        <v>1521</v>
      </c>
      <c r="U8" s="1651">
        <f t="shared" si="0"/>
        <v>96.943815927849826</v>
      </c>
      <c r="V8" s="567">
        <v>103.65</v>
      </c>
      <c r="W8" s="1629">
        <v>111</v>
      </c>
      <c r="X8" s="1651">
        <f t="shared" si="4"/>
        <v>107.09117221418234</v>
      </c>
      <c r="Y8" s="567">
        <v>3508.79</v>
      </c>
      <c r="Z8" s="1630">
        <v>3428</v>
      </c>
      <c r="AA8" s="1655">
        <f t="shared" si="5"/>
        <v>97.697496857891181</v>
      </c>
      <c r="AB8" s="1628">
        <v>381.57</v>
      </c>
      <c r="AC8" s="1629">
        <v>369</v>
      </c>
      <c r="AD8" s="1651">
        <f t="shared" si="6"/>
        <v>96.70571585816495</v>
      </c>
    </row>
    <row r="9" spans="1:30" x14ac:dyDescent="0.25">
      <c r="A9" s="224" t="s">
        <v>35</v>
      </c>
      <c r="B9" s="1665">
        <v>4406</v>
      </c>
      <c r="C9" s="1666">
        <v>902</v>
      </c>
      <c r="D9" s="1666">
        <v>294</v>
      </c>
      <c r="E9" s="1666">
        <v>63</v>
      </c>
      <c r="F9" s="1666">
        <v>4802</v>
      </c>
      <c r="G9" s="1667">
        <v>1353</v>
      </c>
      <c r="H9" s="1665">
        <v>3524</v>
      </c>
      <c r="I9" s="1666">
        <v>470</v>
      </c>
      <c r="J9" s="1666">
        <v>235</v>
      </c>
      <c r="K9" s="1666">
        <v>85</v>
      </c>
      <c r="L9" s="1666">
        <v>26430</v>
      </c>
      <c r="M9" s="1668">
        <v>637.5</v>
      </c>
      <c r="N9" s="1635">
        <f t="shared" si="1"/>
        <v>1372</v>
      </c>
      <c r="O9" s="1633">
        <f t="shared" si="2"/>
        <v>148</v>
      </c>
      <c r="P9" s="1634">
        <f t="shared" si="3"/>
        <v>1990.5</v>
      </c>
      <c r="R9" s="745" t="s">
        <v>36</v>
      </c>
      <c r="S9" s="1887">
        <v>1910.59</v>
      </c>
      <c r="T9" s="1622">
        <v>1907</v>
      </c>
      <c r="U9" s="1651">
        <f t="shared" si="0"/>
        <v>99.812099927247615</v>
      </c>
      <c r="V9" s="1887">
        <v>126.69</v>
      </c>
      <c r="W9" s="1622">
        <v>125</v>
      </c>
      <c r="X9" s="1651">
        <f t="shared" si="4"/>
        <v>98.666035204041364</v>
      </c>
      <c r="Y9" s="1604">
        <v>4288.37</v>
      </c>
      <c r="Z9" s="1621">
        <v>4077</v>
      </c>
      <c r="AA9" s="1655">
        <f t="shared" si="5"/>
        <v>95.0710876160406</v>
      </c>
      <c r="AB9" s="1887">
        <v>408.08</v>
      </c>
      <c r="AC9" s="1622">
        <v>289</v>
      </c>
      <c r="AD9" s="1651">
        <f t="shared" si="6"/>
        <v>70.819447167222123</v>
      </c>
    </row>
    <row r="10" spans="1:30" ht="15.75" thickBot="1" x14ac:dyDescent="0.3">
      <c r="A10" s="224" t="s">
        <v>36</v>
      </c>
      <c r="B10" s="1145">
        <v>10749</v>
      </c>
      <c r="C10" s="1619">
        <v>6986</v>
      </c>
      <c r="D10" s="1619">
        <v>701</v>
      </c>
      <c r="E10" s="1619">
        <v>455</v>
      </c>
      <c r="F10" s="1619">
        <v>80615</v>
      </c>
      <c r="G10" s="1143">
        <v>52399</v>
      </c>
      <c r="H10" s="1145">
        <v>564</v>
      </c>
      <c r="I10" s="1619">
        <v>451</v>
      </c>
      <c r="J10" s="1619">
        <v>282</v>
      </c>
      <c r="K10" s="1619">
        <v>225</v>
      </c>
      <c r="L10" s="1619">
        <v>4230</v>
      </c>
      <c r="M10" s="1620">
        <v>3384</v>
      </c>
      <c r="N10" s="315">
        <f t="shared" si="1"/>
        <v>7437</v>
      </c>
      <c r="O10" s="316">
        <f t="shared" si="2"/>
        <v>680</v>
      </c>
      <c r="P10" s="318">
        <f t="shared" si="3"/>
        <v>55783</v>
      </c>
      <c r="R10" s="778" t="s">
        <v>37</v>
      </c>
      <c r="S10" s="2163">
        <v>1434.68</v>
      </c>
      <c r="T10" s="1625">
        <v>1451</v>
      </c>
      <c r="U10" s="1651">
        <f t="shared" si="0"/>
        <v>101.13753589650653</v>
      </c>
      <c r="V10" s="2184">
        <v>94.6</v>
      </c>
      <c r="W10" s="779">
        <v>90</v>
      </c>
      <c r="X10" s="1651">
        <f t="shared" si="4"/>
        <v>95.137420718816074</v>
      </c>
      <c r="Y10" s="2163">
        <v>3202.4</v>
      </c>
      <c r="Z10" s="1625">
        <v>3195</v>
      </c>
      <c r="AA10" s="1655">
        <f t="shared" si="5"/>
        <v>99.768923307519358</v>
      </c>
      <c r="AB10" s="1003">
        <v>289.35000000000002</v>
      </c>
      <c r="AC10" s="1625">
        <v>269</v>
      </c>
      <c r="AD10" s="1651">
        <f t="shared" si="6"/>
        <v>92.966994988767922</v>
      </c>
    </row>
    <row r="11" spans="1:30" ht="16.5" thickTop="1" thickBot="1" x14ac:dyDescent="0.3">
      <c r="A11" s="343" t="s">
        <v>37</v>
      </c>
      <c r="B11" s="1626">
        <v>2591</v>
      </c>
      <c r="C11" s="1627">
        <v>1950</v>
      </c>
      <c r="D11" s="1627">
        <v>169</v>
      </c>
      <c r="E11" s="1627">
        <v>125</v>
      </c>
      <c r="F11" s="1627">
        <v>19435</v>
      </c>
      <c r="G11" s="1623">
        <v>14938</v>
      </c>
      <c r="H11" s="1626">
        <v>270</v>
      </c>
      <c r="I11" s="1627">
        <v>210</v>
      </c>
      <c r="J11" s="1627">
        <v>135</v>
      </c>
      <c r="K11" s="1627">
        <v>105</v>
      </c>
      <c r="L11" s="1627">
        <v>2025</v>
      </c>
      <c r="M11" s="1624">
        <v>1850</v>
      </c>
      <c r="N11" s="706">
        <f t="shared" si="1"/>
        <v>2160</v>
      </c>
      <c r="O11" s="704">
        <f t="shared" si="2"/>
        <v>230</v>
      </c>
      <c r="P11" s="705">
        <f t="shared" si="3"/>
        <v>16788</v>
      </c>
      <c r="R11" s="780" t="s">
        <v>38</v>
      </c>
      <c r="S11" s="1785">
        <f>S4+S5+S6+S7+S8+S9+S10</f>
        <v>8876.5399999999991</v>
      </c>
      <c r="T11" s="781">
        <f>T4+T5+T6+T7+T8+T9+T10</f>
        <v>8808</v>
      </c>
      <c r="U11" s="782">
        <f>T11*100/S11</f>
        <v>99.227852293799174</v>
      </c>
      <c r="V11" s="727">
        <f>V4+V5+V6+V7+V8+V9+V10</f>
        <v>769.00000000000011</v>
      </c>
      <c r="W11" s="781">
        <f>W4+W5+W6+W7+W8+W9+W10</f>
        <v>764</v>
      </c>
      <c r="X11" s="729">
        <f>W11*100/V11</f>
        <v>99.349804941482432</v>
      </c>
      <c r="Y11" s="1613">
        <f>Y4+Y5+Y6+Y7+Y8+Y9+Y10</f>
        <v>20079</v>
      </c>
      <c r="Z11" s="781">
        <f>Z4+Z5+Z6+Z7+Z8+Z9+Z10</f>
        <v>19532</v>
      </c>
      <c r="AA11" s="783">
        <f>(Z11/Y11)*100</f>
        <v>97.275760745057028</v>
      </c>
      <c r="AB11" s="727">
        <f>AB4+AB5+AB6+AB7+AB8+AB9+AB10</f>
        <v>2097.9899999999998</v>
      </c>
      <c r="AC11" s="781">
        <f>AC4+AC5+AC6+AC7+AC8+AC9+AC10</f>
        <v>1708</v>
      </c>
      <c r="AD11" s="729">
        <f>(AC11/AB11)*100</f>
        <v>81.411255535059752</v>
      </c>
    </row>
    <row r="12" spans="1:30" ht="16.5" thickTop="1" thickBot="1" x14ac:dyDescent="0.3">
      <c r="A12" s="186" t="s">
        <v>38</v>
      </c>
      <c r="B12" s="162">
        <f>B5+B6+B7+B8+B9+B10+B11</f>
        <v>28836.9967</v>
      </c>
      <c r="C12" s="345">
        <f t="shared" ref="C12:M12" si="7">C5+C6+C7+C8+C9+C10+C11</f>
        <v>20713</v>
      </c>
      <c r="D12" s="345">
        <f t="shared" si="7"/>
        <v>1948</v>
      </c>
      <c r="E12" s="345">
        <f t="shared" si="7"/>
        <v>1389</v>
      </c>
      <c r="F12" s="345">
        <f t="shared" si="7"/>
        <v>192657</v>
      </c>
      <c r="G12" s="164">
        <f t="shared" si="7"/>
        <v>152265</v>
      </c>
      <c r="H12" s="162">
        <f t="shared" si="7"/>
        <v>7984</v>
      </c>
      <c r="I12" s="345">
        <f t="shared" si="7"/>
        <v>4097</v>
      </c>
      <c r="J12" s="345">
        <f t="shared" si="7"/>
        <v>1205</v>
      </c>
      <c r="K12" s="345">
        <f t="shared" si="7"/>
        <v>894</v>
      </c>
      <c r="L12" s="345">
        <f t="shared" si="7"/>
        <v>58430</v>
      </c>
      <c r="M12" s="164">
        <f t="shared" si="7"/>
        <v>21236.5</v>
      </c>
      <c r="N12" s="708">
        <f t="shared" si="1"/>
        <v>24810</v>
      </c>
      <c r="O12" s="711">
        <f t="shared" si="2"/>
        <v>2283</v>
      </c>
      <c r="P12" s="164">
        <f t="shared" si="3"/>
        <v>173501.5</v>
      </c>
      <c r="X12" t="s">
        <v>551</v>
      </c>
    </row>
    <row r="13" spans="1:30" ht="15.75" thickTop="1" x14ac:dyDescent="0.25"/>
    <row r="14" spans="1:30" x14ac:dyDescent="0.25">
      <c r="A14" s="946"/>
      <c r="R14" s="311" t="s">
        <v>592</v>
      </c>
    </row>
    <row r="15" spans="1:30" ht="60" customHeight="1" x14ac:dyDescent="0.25">
      <c r="E15" s="497"/>
      <c r="G15" s="497"/>
      <c r="R15" s="977" t="s">
        <v>28</v>
      </c>
      <c r="S15" s="978" t="s">
        <v>547</v>
      </c>
      <c r="T15" s="2502" t="s">
        <v>548</v>
      </c>
      <c r="U15" s="2502"/>
      <c r="V15" s="2502" t="s">
        <v>549</v>
      </c>
      <c r="W15" s="2502"/>
      <c r="X15" s="979" t="s">
        <v>550</v>
      </c>
      <c r="Y15" s="579"/>
    </row>
    <row r="16" spans="1:30" x14ac:dyDescent="0.25">
      <c r="R16" s="980" t="s">
        <v>471</v>
      </c>
      <c r="S16" s="1645">
        <v>130</v>
      </c>
      <c r="T16" s="2505">
        <v>87</v>
      </c>
      <c r="U16" s="2505"/>
      <c r="V16" s="2505">
        <v>3671</v>
      </c>
      <c r="W16" s="2505"/>
      <c r="X16" s="1644">
        <v>7269</v>
      </c>
      <c r="Y16" s="642"/>
    </row>
    <row r="17" spans="17:31" x14ac:dyDescent="0.25">
      <c r="R17" s="980" t="s">
        <v>470</v>
      </c>
      <c r="S17" s="1645">
        <v>144</v>
      </c>
      <c r="T17" s="2503">
        <v>142</v>
      </c>
      <c r="U17" s="2504"/>
      <c r="V17" s="2503">
        <v>6855</v>
      </c>
      <c r="W17" s="2504"/>
      <c r="X17" s="1660">
        <v>8208</v>
      </c>
      <c r="Y17" s="642"/>
    </row>
    <row r="18" spans="17:31" x14ac:dyDescent="0.25">
      <c r="R18" s="980" t="s">
        <v>33</v>
      </c>
      <c r="S18" s="1645">
        <v>150</v>
      </c>
      <c r="T18" s="2503">
        <v>150</v>
      </c>
      <c r="U18" s="2504"/>
      <c r="V18" s="2503">
        <v>7500</v>
      </c>
      <c r="W18" s="2504"/>
      <c r="X18" s="1644">
        <v>9846</v>
      </c>
      <c r="Y18" s="1638"/>
      <c r="Z18" s="1646"/>
      <c r="AA18" s="1646"/>
      <c r="AB18" s="1646"/>
      <c r="AC18" s="1646"/>
    </row>
    <row r="19" spans="17:31" x14ac:dyDescent="0.25">
      <c r="R19" s="980" t="s">
        <v>34</v>
      </c>
      <c r="S19" s="1645">
        <v>130</v>
      </c>
      <c r="T19" s="2505">
        <v>127</v>
      </c>
      <c r="U19" s="2505"/>
      <c r="V19" s="2505">
        <v>5753</v>
      </c>
      <c r="W19" s="2505"/>
      <c r="X19" s="1644">
        <v>5710</v>
      </c>
      <c r="Y19" s="642"/>
    </row>
    <row r="20" spans="17:31" x14ac:dyDescent="0.25">
      <c r="R20" s="981" t="s">
        <v>35</v>
      </c>
      <c r="S20" s="1661">
        <v>170</v>
      </c>
      <c r="T20" s="2513">
        <v>145</v>
      </c>
      <c r="U20" s="2514"/>
      <c r="V20" s="2513">
        <v>5769</v>
      </c>
      <c r="W20" s="2514"/>
      <c r="X20" s="1664">
        <v>9208</v>
      </c>
      <c r="Y20" s="642"/>
    </row>
    <row r="21" spans="17:31" x14ac:dyDescent="0.25">
      <c r="R21" s="980" t="s">
        <v>36</v>
      </c>
      <c r="S21" s="1645">
        <v>160</v>
      </c>
      <c r="T21" s="2503">
        <v>117</v>
      </c>
      <c r="U21" s="2504"/>
      <c r="V21" s="2503">
        <v>5541</v>
      </c>
      <c r="W21" s="2504"/>
      <c r="X21" s="1644">
        <v>10152</v>
      </c>
      <c r="Y21" s="642"/>
    </row>
    <row r="22" spans="17:31" x14ac:dyDescent="0.25">
      <c r="R22" s="980" t="s">
        <v>37</v>
      </c>
      <c r="S22" s="1662">
        <v>180</v>
      </c>
      <c r="T22" s="2511">
        <v>180</v>
      </c>
      <c r="U22" s="2512"/>
      <c r="V22" s="2511">
        <v>6445</v>
      </c>
      <c r="W22" s="2512"/>
      <c r="X22" s="2157">
        <v>17350</v>
      </c>
      <c r="Y22" s="642"/>
    </row>
    <row r="23" spans="17:31" x14ac:dyDescent="0.25">
      <c r="R23" s="982" t="s">
        <v>38</v>
      </c>
      <c r="S23" s="1663">
        <f>S16+S17+S18+S19+S20+S21+S22</f>
        <v>1064</v>
      </c>
      <c r="T23" s="2510">
        <f>T16+T17+T18+T19+T20+T21+T22</f>
        <v>948</v>
      </c>
      <c r="U23" s="2510"/>
      <c r="V23" s="2510">
        <f>V16+V17+V18+V19+V20+V21+V22</f>
        <v>41534</v>
      </c>
      <c r="W23" s="2510">
        <f>W16+W17+W18+W19+W20+W21+W22</f>
        <v>0</v>
      </c>
      <c r="X23" s="2158">
        <f>X16+X17+X18+X19+X20+X21+X22</f>
        <v>67743</v>
      </c>
      <c r="Y23" s="643"/>
    </row>
    <row r="24" spans="17:31" x14ac:dyDescent="0.25">
      <c r="R24" s="1099"/>
    </row>
    <row r="26" spans="17:31" x14ac:dyDescent="0.25">
      <c r="Q26" s="8">
        <v>25</v>
      </c>
      <c r="AE26" s="8">
        <v>26</v>
      </c>
    </row>
  </sheetData>
  <mergeCells count="33">
    <mergeCell ref="T23:U23"/>
    <mergeCell ref="V23:W23"/>
    <mergeCell ref="V18:W18"/>
    <mergeCell ref="V19:W19"/>
    <mergeCell ref="V21:W21"/>
    <mergeCell ref="T18:U18"/>
    <mergeCell ref="T19:U19"/>
    <mergeCell ref="V22:W22"/>
    <mergeCell ref="T22:U22"/>
    <mergeCell ref="T21:U21"/>
    <mergeCell ref="V20:W20"/>
    <mergeCell ref="T20:U20"/>
    <mergeCell ref="J3:K3"/>
    <mergeCell ref="AB2:AD2"/>
    <mergeCell ref="B2:G2"/>
    <mergeCell ref="H2:M2"/>
    <mergeCell ref="N2:P2"/>
    <mergeCell ref="R2:R3"/>
    <mergeCell ref="L3:M3"/>
    <mergeCell ref="S2:U2"/>
    <mergeCell ref="V2:X2"/>
    <mergeCell ref="Y2:AA2"/>
    <mergeCell ref="A2:A4"/>
    <mergeCell ref="B3:C3"/>
    <mergeCell ref="D3:E3"/>
    <mergeCell ref="F3:G3"/>
    <mergeCell ref="H3:I3"/>
    <mergeCell ref="T15:U15"/>
    <mergeCell ref="V15:W15"/>
    <mergeCell ref="T17:U17"/>
    <mergeCell ref="V17:W17"/>
    <mergeCell ref="T16:U16"/>
    <mergeCell ref="V16:W16"/>
  </mergeCells>
  <pageMargins left="0.25" right="0.25"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zoomScaleNormal="100" workbookViewId="0">
      <selection activeCell="L15" sqref="L15"/>
    </sheetView>
  </sheetViews>
  <sheetFormatPr baseColWidth="10" defaultRowHeight="15" x14ac:dyDescent="0.25"/>
  <cols>
    <col min="1" max="1" width="11.7109375" customWidth="1"/>
    <col min="2" max="2" width="9.85546875" customWidth="1"/>
    <col min="3" max="3" width="10.28515625" customWidth="1"/>
    <col min="4" max="4" width="8.28515625" customWidth="1"/>
    <col min="5" max="5" width="7.7109375" customWidth="1"/>
    <col min="6" max="7" width="8.140625" customWidth="1"/>
    <col min="8" max="8" width="7.7109375" customWidth="1"/>
    <col min="9" max="9" width="9.7109375" customWidth="1"/>
    <col min="10" max="10" width="8.42578125" customWidth="1"/>
    <col min="11" max="12" width="9.5703125" customWidth="1"/>
    <col min="13" max="13" width="9" customWidth="1"/>
    <col min="14" max="14" width="7.42578125" customWidth="1"/>
    <col min="15" max="15" width="10.42578125" customWidth="1"/>
  </cols>
  <sheetData>
    <row r="1" spans="1:15" x14ac:dyDescent="0.25">
      <c r="A1" s="8" t="s">
        <v>557</v>
      </c>
    </row>
    <row r="2" spans="1:15" ht="15.75" thickBot="1" x14ac:dyDescent="0.3"/>
    <row r="3" spans="1:15" ht="15.75" thickTop="1" x14ac:dyDescent="0.25">
      <c r="A3" s="2387" t="s">
        <v>28</v>
      </c>
      <c r="B3" s="2392" t="s">
        <v>134</v>
      </c>
      <c r="C3" s="2357"/>
      <c r="D3" s="2354" t="s">
        <v>135</v>
      </c>
      <c r="E3" s="2393"/>
      <c r="F3" s="2517" t="s">
        <v>136</v>
      </c>
      <c r="G3" s="2518"/>
      <c r="H3" s="2354" t="s">
        <v>482</v>
      </c>
      <c r="I3" s="2393"/>
      <c r="J3" s="2354" t="s">
        <v>129</v>
      </c>
      <c r="K3" s="2393"/>
      <c r="L3" s="2351" t="s">
        <v>137</v>
      </c>
      <c r="M3" s="2352"/>
      <c r="N3" s="2352"/>
      <c r="O3" s="2353"/>
    </row>
    <row r="4" spans="1:15" x14ac:dyDescent="0.25">
      <c r="A4" s="2388"/>
      <c r="B4" s="2515"/>
      <c r="C4" s="2358"/>
      <c r="D4" s="2355"/>
      <c r="E4" s="2516"/>
      <c r="F4" s="2519"/>
      <c r="G4" s="2520"/>
      <c r="H4" s="2355"/>
      <c r="I4" s="2516"/>
      <c r="J4" s="2355"/>
      <c r="K4" s="2516"/>
      <c r="L4" s="2348" t="s">
        <v>138</v>
      </c>
      <c r="M4" s="2349"/>
      <c r="N4" s="2349" t="s">
        <v>139</v>
      </c>
      <c r="O4" s="2350"/>
    </row>
    <row r="5" spans="1:15" ht="15.75" thickBot="1" x14ac:dyDescent="0.3">
      <c r="A5" s="2389"/>
      <c r="B5" s="60" t="s">
        <v>4</v>
      </c>
      <c r="C5" s="6" t="s">
        <v>5</v>
      </c>
      <c r="D5" s="109" t="s">
        <v>4</v>
      </c>
      <c r="E5" s="150" t="s">
        <v>5</v>
      </c>
      <c r="F5" s="60" t="s">
        <v>4</v>
      </c>
      <c r="G5" s="6" t="s">
        <v>5</v>
      </c>
      <c r="H5" s="109" t="s">
        <v>4</v>
      </c>
      <c r="I5" s="150" t="s">
        <v>5</v>
      </c>
      <c r="J5" s="109" t="s">
        <v>4</v>
      </c>
      <c r="K5" s="150" t="s">
        <v>5</v>
      </c>
      <c r="L5" s="60" t="s">
        <v>4</v>
      </c>
      <c r="M5" s="40" t="s">
        <v>5</v>
      </c>
      <c r="N5" s="40" t="s">
        <v>4</v>
      </c>
      <c r="O5" s="41" t="s">
        <v>5</v>
      </c>
    </row>
    <row r="6" spans="1:15" ht="15.75" thickTop="1" x14ac:dyDescent="0.25">
      <c r="A6" s="688" t="s">
        <v>471</v>
      </c>
      <c r="B6" s="1682">
        <v>100</v>
      </c>
      <c r="C6" s="1505">
        <v>69</v>
      </c>
      <c r="D6" s="1683">
        <v>100</v>
      </c>
      <c r="E6" s="1505">
        <v>102</v>
      </c>
      <c r="F6" s="1690">
        <v>30</v>
      </c>
      <c r="G6" s="1495">
        <v>16</v>
      </c>
      <c r="H6" s="1690">
        <v>300</v>
      </c>
      <c r="I6" s="1495">
        <v>540</v>
      </c>
      <c r="J6" s="1683">
        <v>169</v>
      </c>
      <c r="K6" s="1505">
        <v>134</v>
      </c>
      <c r="L6" s="1683">
        <v>30</v>
      </c>
      <c r="M6" s="1691">
        <v>15</v>
      </c>
      <c r="N6" s="1691">
        <v>90</v>
      </c>
      <c r="O6" s="1495">
        <v>25</v>
      </c>
    </row>
    <row r="7" spans="1:15" x14ac:dyDescent="0.25">
      <c r="A7" s="683" t="s">
        <v>470</v>
      </c>
      <c r="B7" s="1675">
        <v>625</v>
      </c>
      <c r="C7" s="1676">
        <v>630</v>
      </c>
      <c r="D7" s="1687">
        <v>145</v>
      </c>
      <c r="E7" s="1676">
        <v>147</v>
      </c>
      <c r="F7" s="1692">
        <v>25</v>
      </c>
      <c r="G7" s="1674">
        <v>22</v>
      </c>
      <c r="H7" s="1692">
        <v>320</v>
      </c>
      <c r="I7" s="1674">
        <v>300</v>
      </c>
      <c r="J7" s="1687">
        <v>100</v>
      </c>
      <c r="K7" s="1676">
        <v>90</v>
      </c>
      <c r="L7" s="1687">
        <v>5</v>
      </c>
      <c r="M7" s="1677">
        <v>3</v>
      </c>
      <c r="N7" s="1677">
        <v>50</v>
      </c>
      <c r="O7" s="1674">
        <v>30</v>
      </c>
    </row>
    <row r="8" spans="1:15" x14ac:dyDescent="0.25">
      <c r="A8" s="225" t="s">
        <v>33</v>
      </c>
      <c r="B8" s="1684">
        <v>4484</v>
      </c>
      <c r="C8" s="1685">
        <v>1770</v>
      </c>
      <c r="D8" s="1686">
        <v>5600</v>
      </c>
      <c r="E8" s="1685">
        <v>2540</v>
      </c>
      <c r="F8" s="1686">
        <v>0</v>
      </c>
      <c r="G8" s="1685">
        <v>0</v>
      </c>
      <c r="H8" s="1686">
        <v>2310</v>
      </c>
      <c r="I8" s="1685">
        <v>1600</v>
      </c>
      <c r="J8" s="1686">
        <v>0</v>
      </c>
      <c r="K8" s="1685">
        <v>2</v>
      </c>
      <c r="L8" s="1686">
        <v>0</v>
      </c>
      <c r="M8" s="1681">
        <v>0</v>
      </c>
      <c r="N8" s="1681">
        <v>0</v>
      </c>
      <c r="O8" s="1685">
        <v>0</v>
      </c>
    </row>
    <row r="9" spans="1:15" x14ac:dyDescent="0.25">
      <c r="A9" s="225" t="s">
        <v>34</v>
      </c>
      <c r="B9" s="1687">
        <v>290</v>
      </c>
      <c r="C9" s="1676">
        <v>295</v>
      </c>
      <c r="D9" s="1687">
        <v>950</v>
      </c>
      <c r="E9" s="1676">
        <v>960</v>
      </c>
      <c r="F9" s="1692">
        <v>80</v>
      </c>
      <c r="G9" s="1674">
        <v>65</v>
      </c>
      <c r="H9" s="1692">
        <v>2880</v>
      </c>
      <c r="I9" s="1674">
        <v>2340</v>
      </c>
      <c r="J9" s="1687">
        <v>2769</v>
      </c>
      <c r="K9" s="1676">
        <v>2768</v>
      </c>
      <c r="L9" s="1687">
        <v>8</v>
      </c>
      <c r="M9" s="1677">
        <v>5</v>
      </c>
      <c r="N9" s="1677">
        <v>72</v>
      </c>
      <c r="O9" s="1674">
        <v>45</v>
      </c>
    </row>
    <row r="10" spans="1:15" x14ac:dyDescent="0.25">
      <c r="A10" s="225" t="s">
        <v>35</v>
      </c>
      <c r="B10" s="1178">
        <v>80</v>
      </c>
      <c r="C10" s="1175">
        <v>57</v>
      </c>
      <c r="D10" s="1178">
        <v>70</v>
      </c>
      <c r="E10" s="1175">
        <v>117</v>
      </c>
      <c r="F10" s="1178">
        <v>10</v>
      </c>
      <c r="G10" s="1175">
        <v>5</v>
      </c>
      <c r="H10" s="1178">
        <v>10</v>
      </c>
      <c r="I10" s="1175">
        <v>12</v>
      </c>
      <c r="J10" s="1178">
        <v>0</v>
      </c>
      <c r="K10" s="1175">
        <v>5</v>
      </c>
      <c r="L10" s="1178">
        <v>10</v>
      </c>
      <c r="M10" s="1693">
        <v>7</v>
      </c>
      <c r="N10" s="1693">
        <v>15</v>
      </c>
      <c r="O10" s="1694">
        <v>6</v>
      </c>
    </row>
    <row r="11" spans="1:15" x14ac:dyDescent="0.25">
      <c r="A11" s="225" t="s">
        <v>36</v>
      </c>
      <c r="B11" s="1673">
        <v>2175</v>
      </c>
      <c r="C11" s="1672">
        <v>1900</v>
      </c>
      <c r="D11" s="1695">
        <v>1500</v>
      </c>
      <c r="E11" s="1672">
        <v>1100</v>
      </c>
      <c r="F11" s="1695">
        <v>15</v>
      </c>
      <c r="G11" s="1672">
        <v>10</v>
      </c>
      <c r="H11" s="1695">
        <v>750</v>
      </c>
      <c r="I11" s="1672">
        <v>500</v>
      </c>
      <c r="J11" s="1695">
        <v>150</v>
      </c>
      <c r="K11" s="1672">
        <v>90</v>
      </c>
      <c r="L11" s="1695">
        <v>5</v>
      </c>
      <c r="M11" s="1688">
        <v>0</v>
      </c>
      <c r="N11" s="1688">
        <v>0</v>
      </c>
      <c r="O11" s="1672">
        <v>0</v>
      </c>
    </row>
    <row r="12" spans="1:15" ht="15.75" thickBot="1" x14ac:dyDescent="0.3">
      <c r="A12" s="726" t="s">
        <v>37</v>
      </c>
      <c r="B12" s="1696">
        <v>700</v>
      </c>
      <c r="C12" s="1697">
        <v>735</v>
      </c>
      <c r="D12" s="1698">
        <v>250</v>
      </c>
      <c r="E12" s="1697">
        <v>230</v>
      </c>
      <c r="F12" s="1698">
        <v>50</v>
      </c>
      <c r="G12" s="1697">
        <v>75</v>
      </c>
      <c r="H12" s="1698">
        <v>300</v>
      </c>
      <c r="I12" s="1697">
        <v>250</v>
      </c>
      <c r="J12" s="1698">
        <v>320</v>
      </c>
      <c r="K12" s="1697">
        <v>275</v>
      </c>
      <c r="L12" s="1698">
        <v>25</v>
      </c>
      <c r="M12" s="1699">
        <v>15</v>
      </c>
      <c r="N12" s="1699">
        <v>200</v>
      </c>
      <c r="O12" s="1697">
        <v>125</v>
      </c>
    </row>
    <row r="13" spans="1:15" ht="16.5" thickTop="1" thickBot="1" x14ac:dyDescent="0.3">
      <c r="A13" s="163" t="s">
        <v>38</v>
      </c>
      <c r="B13" s="1680">
        <f>B6+B7+B8+B9+B10+B11+B12</f>
        <v>8454</v>
      </c>
      <c r="C13" s="1679">
        <f>SUM(C6:C12)</f>
        <v>5456</v>
      </c>
      <c r="D13" s="1680">
        <f t="shared" ref="D13:O13" si="0">D6+D7+D8+D9+D10+D11+D12</f>
        <v>8615</v>
      </c>
      <c r="E13" s="1679">
        <f t="shared" si="0"/>
        <v>5196</v>
      </c>
      <c r="F13" s="1680">
        <f t="shared" si="0"/>
        <v>210</v>
      </c>
      <c r="G13" s="1679">
        <f t="shared" si="0"/>
        <v>193</v>
      </c>
      <c r="H13" s="1680">
        <f t="shared" si="0"/>
        <v>6870</v>
      </c>
      <c r="I13" s="1679">
        <f t="shared" si="0"/>
        <v>5542</v>
      </c>
      <c r="J13" s="1680">
        <f t="shared" si="0"/>
        <v>3508</v>
      </c>
      <c r="K13" s="1679">
        <f t="shared" si="0"/>
        <v>3364</v>
      </c>
      <c r="L13" s="1680">
        <f t="shared" si="0"/>
        <v>83</v>
      </c>
      <c r="M13" s="1678">
        <f t="shared" si="0"/>
        <v>45</v>
      </c>
      <c r="N13" s="1678">
        <f t="shared" si="0"/>
        <v>427</v>
      </c>
      <c r="O13" s="1679">
        <f t="shared" si="0"/>
        <v>231</v>
      </c>
    </row>
    <row r="14" spans="1:15" ht="15.75" thickTop="1" x14ac:dyDescent="0.25">
      <c r="A14" s="962"/>
    </row>
    <row r="15" spans="1:15" x14ac:dyDescent="0.25">
      <c r="J15" s="375"/>
    </row>
    <row r="33" spans="15:15" x14ac:dyDescent="0.25">
      <c r="O33" s="8">
        <v>27</v>
      </c>
    </row>
  </sheetData>
  <mergeCells count="9">
    <mergeCell ref="L3:O3"/>
    <mergeCell ref="L4:M4"/>
    <mergeCell ref="N4:O4"/>
    <mergeCell ref="A3:A5"/>
    <mergeCell ref="B3:C4"/>
    <mergeCell ref="D3:E4"/>
    <mergeCell ref="F3:G4"/>
    <mergeCell ref="H3:I4"/>
    <mergeCell ref="J3:K4"/>
  </mergeCells>
  <pageMargins left="0.25" right="0.25"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Normal="100" workbookViewId="0">
      <selection activeCell="H14" sqref="H14"/>
    </sheetView>
  </sheetViews>
  <sheetFormatPr baseColWidth="10" defaultRowHeight="15" x14ac:dyDescent="0.25"/>
  <cols>
    <col min="1" max="1" width="12.140625" customWidth="1"/>
    <col min="2" max="2" width="12.7109375" customWidth="1"/>
    <col min="3" max="3" width="12.140625" customWidth="1"/>
    <col min="6" max="6" width="14.42578125" customWidth="1"/>
    <col min="7" max="7" width="17.140625" customWidth="1"/>
    <col min="9" max="9" width="14" customWidth="1"/>
    <col min="10" max="10" width="12.7109375" customWidth="1"/>
  </cols>
  <sheetData>
    <row r="1" spans="1:10" x14ac:dyDescent="0.25">
      <c r="A1" s="8" t="s">
        <v>558</v>
      </c>
    </row>
    <row r="2" spans="1:10" ht="15.75" thickBot="1" x14ac:dyDescent="0.3"/>
    <row r="3" spans="1:10" ht="15.75" thickTop="1" x14ac:dyDescent="0.25">
      <c r="A3" s="2387" t="s">
        <v>28</v>
      </c>
      <c r="B3" s="2392" t="s">
        <v>142</v>
      </c>
      <c r="C3" s="2357"/>
      <c r="D3" s="2354" t="s">
        <v>143</v>
      </c>
      <c r="E3" s="2393"/>
      <c r="F3" s="2354" t="s">
        <v>140</v>
      </c>
      <c r="G3" s="2393"/>
      <c r="H3" s="401" t="s">
        <v>141</v>
      </c>
      <c r="I3" s="400"/>
      <c r="J3" s="121"/>
    </row>
    <row r="4" spans="1:10" ht="15.75" thickBot="1" x14ac:dyDescent="0.3">
      <c r="A4" s="2389"/>
      <c r="B4" s="346" t="s">
        <v>4</v>
      </c>
      <c r="C4" s="355" t="s">
        <v>5</v>
      </c>
      <c r="D4" s="222" t="s">
        <v>4</v>
      </c>
      <c r="E4" s="48" t="s">
        <v>5</v>
      </c>
      <c r="F4" s="222" t="s">
        <v>4</v>
      </c>
      <c r="G4" s="48" t="s">
        <v>5</v>
      </c>
      <c r="H4" s="222" t="s">
        <v>4</v>
      </c>
      <c r="I4" s="48" t="s">
        <v>5</v>
      </c>
      <c r="J4" s="119"/>
    </row>
    <row r="5" spans="1:10" ht="15.75" thickTop="1" x14ac:dyDescent="0.25">
      <c r="A5" s="683" t="s">
        <v>471</v>
      </c>
      <c r="B5" s="1714">
        <v>12</v>
      </c>
      <c r="C5" s="1495">
        <v>6</v>
      </c>
      <c r="D5" s="1690">
        <v>20</v>
      </c>
      <c r="E5" s="1495">
        <v>10</v>
      </c>
      <c r="F5" s="1690">
        <v>10</v>
      </c>
      <c r="G5" s="1495">
        <v>5</v>
      </c>
      <c r="H5" s="1690">
        <v>5</v>
      </c>
      <c r="I5" s="1495">
        <v>2</v>
      </c>
      <c r="J5" s="120"/>
    </row>
    <row r="6" spans="1:10" x14ac:dyDescent="0.25">
      <c r="A6" s="683" t="s">
        <v>470</v>
      </c>
      <c r="B6" s="1709">
        <v>0</v>
      </c>
      <c r="C6" s="1713">
        <v>0</v>
      </c>
      <c r="D6" s="1715">
        <v>0</v>
      </c>
      <c r="E6" s="1713">
        <v>0</v>
      </c>
      <c r="F6" s="1715">
        <v>11</v>
      </c>
      <c r="G6" s="1710">
        <v>11</v>
      </c>
      <c r="H6" s="1715">
        <v>2000</v>
      </c>
      <c r="I6" s="1713">
        <v>2000</v>
      </c>
      <c r="J6" s="120"/>
    </row>
    <row r="7" spans="1:10" x14ac:dyDescent="0.25">
      <c r="A7" s="225" t="s">
        <v>33</v>
      </c>
      <c r="B7" s="1712">
        <v>10</v>
      </c>
      <c r="C7" s="1711">
        <v>10</v>
      </c>
      <c r="D7" s="1707">
        <v>10</v>
      </c>
      <c r="E7" s="1708">
        <v>7</v>
      </c>
      <c r="F7" s="1724">
        <v>30</v>
      </c>
      <c r="G7" s="1706">
        <v>21</v>
      </c>
      <c r="H7" s="1707">
        <v>15</v>
      </c>
      <c r="I7" s="1721">
        <v>10</v>
      </c>
      <c r="J7" s="120"/>
    </row>
    <row r="8" spans="1:10" x14ac:dyDescent="0.25">
      <c r="A8" s="225" t="s">
        <v>34</v>
      </c>
      <c r="B8" s="1712">
        <v>15</v>
      </c>
      <c r="C8" s="1711">
        <v>8</v>
      </c>
      <c r="D8" s="1707">
        <v>20</v>
      </c>
      <c r="E8" s="1708">
        <v>12</v>
      </c>
      <c r="F8" s="1707">
        <v>13</v>
      </c>
      <c r="G8" s="1706">
        <v>13</v>
      </c>
      <c r="H8" s="1707">
        <v>10000</v>
      </c>
      <c r="I8" s="1721">
        <v>8000</v>
      </c>
      <c r="J8" s="120"/>
    </row>
    <row r="9" spans="1:10" x14ac:dyDescent="0.25">
      <c r="A9" s="225" t="s">
        <v>35</v>
      </c>
      <c r="B9" s="1725">
        <v>0</v>
      </c>
      <c r="C9" s="1726">
        <v>0</v>
      </c>
      <c r="D9" s="1176">
        <v>0</v>
      </c>
      <c r="E9" s="1483">
        <v>0</v>
      </c>
      <c r="F9" s="1176">
        <v>3</v>
      </c>
      <c r="G9" s="1705">
        <v>3</v>
      </c>
      <c r="H9" s="1176">
        <v>0</v>
      </c>
      <c r="I9" s="1727">
        <v>0</v>
      </c>
      <c r="J9" s="120"/>
    </row>
    <row r="10" spans="1:10" x14ac:dyDescent="0.25">
      <c r="A10" s="225" t="s">
        <v>36</v>
      </c>
      <c r="B10" s="1712">
        <v>0</v>
      </c>
      <c r="C10" s="1711">
        <v>0</v>
      </c>
      <c r="D10" s="1707">
        <v>0</v>
      </c>
      <c r="E10" s="1708">
        <v>0</v>
      </c>
      <c r="F10" s="1707">
        <v>3</v>
      </c>
      <c r="G10" s="1706">
        <v>1</v>
      </c>
      <c r="H10" s="1707">
        <v>0</v>
      </c>
      <c r="I10" s="1721">
        <v>0</v>
      </c>
      <c r="J10" s="1702"/>
    </row>
    <row r="11" spans="1:10" ht="15.75" thickBot="1" x14ac:dyDescent="0.3">
      <c r="A11" s="726" t="s">
        <v>37</v>
      </c>
      <c r="B11" s="1725">
        <v>4</v>
      </c>
      <c r="C11" s="1726">
        <v>1</v>
      </c>
      <c r="D11" s="1176">
        <v>8</v>
      </c>
      <c r="E11" s="1483">
        <v>2</v>
      </c>
      <c r="F11" s="1176">
        <v>1850</v>
      </c>
      <c r="G11" s="1705">
        <v>1850</v>
      </c>
      <c r="H11" s="1176">
        <v>600</v>
      </c>
      <c r="I11" s="1727">
        <v>500</v>
      </c>
      <c r="J11" s="120"/>
    </row>
    <row r="12" spans="1:10" ht="16.5" thickTop="1" thickBot="1" x14ac:dyDescent="0.3">
      <c r="A12" s="163" t="s">
        <v>38</v>
      </c>
      <c r="B12" s="1719">
        <f>B5+B6+B7+B8+B9+B10+B11</f>
        <v>41</v>
      </c>
      <c r="C12" s="1728">
        <f t="shared" ref="C12:I12" si="0">C5+C6+C7+C8+C9+C10+C11</f>
        <v>25</v>
      </c>
      <c r="D12" s="1716">
        <f t="shared" si="0"/>
        <v>58</v>
      </c>
      <c r="E12" s="1717">
        <f t="shared" si="0"/>
        <v>31</v>
      </c>
      <c r="F12" s="1716">
        <f t="shared" si="0"/>
        <v>1920</v>
      </c>
      <c r="G12" s="1718">
        <f t="shared" si="0"/>
        <v>1904</v>
      </c>
      <c r="H12" s="1716">
        <f t="shared" si="0"/>
        <v>12620</v>
      </c>
      <c r="I12" s="1720">
        <f t="shared" si="0"/>
        <v>10512</v>
      </c>
      <c r="J12" s="90"/>
    </row>
    <row r="13" spans="1:10" ht="15.75" thickTop="1" x14ac:dyDescent="0.25">
      <c r="A13" s="962"/>
    </row>
    <row r="15" spans="1:10" x14ac:dyDescent="0.25">
      <c r="A15" s="311" t="s">
        <v>559</v>
      </c>
      <c r="B15" s="382"/>
      <c r="C15" s="382"/>
      <c r="D15" s="382"/>
      <c r="E15" s="382"/>
      <c r="F15" s="382"/>
      <c r="G15" s="382"/>
      <c r="H15" s="382"/>
      <c r="I15" s="382"/>
      <c r="J15" s="382"/>
    </row>
    <row r="16" spans="1:10" ht="15.75" thickBot="1" x14ac:dyDescent="0.3">
      <c r="A16" s="382"/>
      <c r="B16" s="382"/>
      <c r="C16" s="382"/>
      <c r="D16" s="382"/>
      <c r="E16" s="382"/>
      <c r="F16" s="382"/>
      <c r="G16" s="382"/>
      <c r="H16" s="382"/>
      <c r="I16" s="382"/>
      <c r="J16" s="382"/>
    </row>
    <row r="17" spans="1:11" ht="75.75" customHeight="1" thickTop="1" thickBot="1" x14ac:dyDescent="0.3">
      <c r="A17" s="753" t="s">
        <v>28</v>
      </c>
      <c r="B17" s="784" t="s">
        <v>521</v>
      </c>
      <c r="C17" s="785" t="s">
        <v>522</v>
      </c>
      <c r="D17" s="785" t="s">
        <v>523</v>
      </c>
      <c r="E17" s="785" t="s">
        <v>524</v>
      </c>
      <c r="F17" s="785" t="s">
        <v>525</v>
      </c>
      <c r="G17" s="785" t="s">
        <v>526</v>
      </c>
      <c r="H17" s="785" t="s">
        <v>140</v>
      </c>
      <c r="I17" s="785" t="s">
        <v>527</v>
      </c>
      <c r="J17" s="786" t="s">
        <v>528</v>
      </c>
    </row>
    <row r="18" spans="1:11" ht="15.75" thickTop="1" x14ac:dyDescent="0.25">
      <c r="A18" s="231" t="s">
        <v>588</v>
      </c>
      <c r="B18" s="1284">
        <v>0</v>
      </c>
      <c r="C18" s="1284">
        <v>2</v>
      </c>
      <c r="D18" s="1284">
        <v>3</v>
      </c>
      <c r="E18" s="1284">
        <v>8</v>
      </c>
      <c r="F18" s="1284">
        <v>6</v>
      </c>
      <c r="G18" s="1284">
        <v>2</v>
      </c>
      <c r="H18" s="1284">
        <v>5</v>
      </c>
      <c r="I18" s="1284">
        <v>7</v>
      </c>
      <c r="J18" s="1730">
        <v>1</v>
      </c>
    </row>
    <row r="19" spans="1:11" x14ac:dyDescent="0.25">
      <c r="A19" s="155" t="s">
        <v>612</v>
      </c>
      <c r="B19" s="1729">
        <v>0</v>
      </c>
      <c r="C19" s="1729">
        <v>0</v>
      </c>
      <c r="D19" s="1729">
        <v>0</v>
      </c>
      <c r="E19" s="1729">
        <v>0</v>
      </c>
      <c r="F19" s="1729">
        <v>0</v>
      </c>
      <c r="G19" s="1729">
        <v>0</v>
      </c>
      <c r="H19" s="1729">
        <v>0</v>
      </c>
      <c r="I19" s="1729">
        <v>0</v>
      </c>
      <c r="J19" s="1281">
        <v>0</v>
      </c>
    </row>
    <row r="20" spans="1:11" x14ac:dyDescent="0.25">
      <c r="A20" s="155" t="s">
        <v>36</v>
      </c>
      <c r="B20" s="1704">
        <v>0</v>
      </c>
      <c r="C20" s="1704">
        <v>0</v>
      </c>
      <c r="D20" s="1704">
        <v>0</v>
      </c>
      <c r="E20" s="1704">
        <v>0</v>
      </c>
      <c r="F20" s="1704">
        <v>0</v>
      </c>
      <c r="G20" s="1704">
        <v>0</v>
      </c>
      <c r="H20" s="1704">
        <v>0</v>
      </c>
      <c r="I20" s="1704">
        <v>0</v>
      </c>
      <c r="J20" s="1703">
        <v>0</v>
      </c>
    </row>
    <row r="21" spans="1:11" x14ac:dyDescent="0.25">
      <c r="A21" s="155" t="s">
        <v>470</v>
      </c>
      <c r="B21" s="1704">
        <v>0</v>
      </c>
      <c r="C21" s="1704">
        <v>0</v>
      </c>
      <c r="D21" s="1704">
        <v>0</v>
      </c>
      <c r="E21" s="1704">
        <v>0</v>
      </c>
      <c r="F21" s="1704">
        <v>0</v>
      </c>
      <c r="G21" s="1704">
        <v>0</v>
      </c>
      <c r="H21" s="1704">
        <v>11</v>
      </c>
      <c r="I21" s="1704">
        <v>0</v>
      </c>
      <c r="J21" s="1703">
        <v>0</v>
      </c>
    </row>
    <row r="22" spans="1:11" x14ac:dyDescent="0.25">
      <c r="A22" s="224" t="s">
        <v>613</v>
      </c>
      <c r="B22" s="1280">
        <v>0</v>
      </c>
      <c r="C22" s="1280">
        <v>0</v>
      </c>
      <c r="D22" s="1280">
        <v>0</v>
      </c>
      <c r="E22" s="1280">
        <v>0</v>
      </c>
      <c r="F22" s="1280">
        <v>1</v>
      </c>
      <c r="G22" s="1280">
        <v>0</v>
      </c>
      <c r="H22" s="1280">
        <v>0</v>
      </c>
      <c r="I22" s="1280">
        <v>0</v>
      </c>
      <c r="J22" s="1281">
        <v>0</v>
      </c>
    </row>
    <row r="23" spans="1:11" x14ac:dyDescent="0.25">
      <c r="A23" s="224" t="s">
        <v>33</v>
      </c>
      <c r="B23" s="1704">
        <v>0</v>
      </c>
      <c r="C23" s="1704">
        <v>0</v>
      </c>
      <c r="D23" s="1704">
        <v>0</v>
      </c>
      <c r="E23" s="1704">
        <v>0</v>
      </c>
      <c r="F23" s="1704">
        <v>0</v>
      </c>
      <c r="G23" s="1704">
        <v>0</v>
      </c>
      <c r="H23" s="1704">
        <v>21</v>
      </c>
      <c r="I23" s="1704">
        <v>0</v>
      </c>
      <c r="J23" s="1703">
        <v>0</v>
      </c>
    </row>
    <row r="24" spans="1:11" ht="15.75" thickBot="1" x14ac:dyDescent="0.3">
      <c r="A24" s="998" t="s">
        <v>34</v>
      </c>
      <c r="B24" s="1701">
        <v>3</v>
      </c>
      <c r="C24" s="1701">
        <v>1</v>
      </c>
      <c r="D24" s="1701">
        <v>0</v>
      </c>
      <c r="E24" s="1701">
        <v>0</v>
      </c>
      <c r="F24" s="1701">
        <v>4</v>
      </c>
      <c r="G24" s="1701">
        <v>3</v>
      </c>
      <c r="H24" s="1701">
        <v>12</v>
      </c>
      <c r="I24" s="1701">
        <v>0</v>
      </c>
      <c r="J24" s="1700">
        <v>8</v>
      </c>
    </row>
    <row r="25" spans="1:11" ht="16.5" thickTop="1" thickBot="1" x14ac:dyDescent="0.3">
      <c r="A25" s="200" t="s">
        <v>38</v>
      </c>
      <c r="B25" s="1722">
        <f>B18+B19+B20+B21+B22+B23+B24</f>
        <v>3</v>
      </c>
      <c r="C25" s="1722">
        <f t="shared" ref="C25:J25" si="1">C18+C19+C20+C21+C22+C23+C24</f>
        <v>3</v>
      </c>
      <c r="D25" s="1722">
        <f t="shared" si="1"/>
        <v>3</v>
      </c>
      <c r="E25" s="1722">
        <f t="shared" si="1"/>
        <v>8</v>
      </c>
      <c r="F25" s="1722">
        <f t="shared" si="1"/>
        <v>11</v>
      </c>
      <c r="G25" s="1722">
        <f t="shared" si="1"/>
        <v>5</v>
      </c>
      <c r="H25" s="1722">
        <f t="shared" si="1"/>
        <v>49</v>
      </c>
      <c r="I25" s="1722">
        <f t="shared" si="1"/>
        <v>7</v>
      </c>
      <c r="J25" s="1723">
        <f t="shared" si="1"/>
        <v>9</v>
      </c>
    </row>
    <row r="26" spans="1:11" ht="15.75" thickTop="1" x14ac:dyDescent="0.25">
      <c r="C26" s="382"/>
      <c r="D26" s="382"/>
      <c r="E26" s="382"/>
      <c r="F26" s="382"/>
      <c r="G26" s="382"/>
      <c r="H26" s="382"/>
      <c r="I26" s="382"/>
      <c r="J26" s="382"/>
    </row>
    <row r="27" spans="1:11" x14ac:dyDescent="0.25">
      <c r="A27" s="963" t="s">
        <v>726</v>
      </c>
    </row>
    <row r="28" spans="1:11" x14ac:dyDescent="0.25">
      <c r="K28" s="8">
        <v>28</v>
      </c>
    </row>
    <row r="29" spans="1:11" x14ac:dyDescent="0.25">
      <c r="B29" s="382"/>
    </row>
    <row r="33" spans="9:9" x14ac:dyDescent="0.25">
      <c r="I33" s="8"/>
    </row>
  </sheetData>
  <mergeCells count="4">
    <mergeCell ref="B3:C3"/>
    <mergeCell ref="D3:E3"/>
    <mergeCell ref="F3:G3"/>
    <mergeCell ref="A3:A4"/>
  </mergeCells>
  <pageMargins left="0.25" right="0.25"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topLeftCell="A13" zoomScaleNormal="100" workbookViewId="0">
      <selection activeCell="N13" sqref="N13"/>
    </sheetView>
  </sheetViews>
  <sheetFormatPr baseColWidth="10" defaultRowHeight="15" x14ac:dyDescent="0.25"/>
  <cols>
    <col min="1" max="1" width="12.5703125" customWidth="1"/>
    <col min="2" max="2" width="12.42578125" customWidth="1"/>
    <col min="3" max="4" width="11" customWidth="1"/>
    <col min="5" max="6" width="9.5703125" customWidth="1"/>
    <col min="7" max="7" width="12.140625" customWidth="1"/>
    <col min="8" max="8" width="8.140625" customWidth="1"/>
    <col min="9" max="9" width="11.7109375" customWidth="1"/>
    <col min="10" max="10" width="13.85546875" customWidth="1"/>
    <col min="11" max="11" width="9.85546875" customWidth="1"/>
    <col min="12" max="12" width="9.28515625" customWidth="1"/>
    <col min="13" max="13" width="10.140625" customWidth="1"/>
    <col min="14" max="14" width="11.5703125" customWidth="1"/>
    <col min="15" max="15" width="8.7109375" customWidth="1"/>
    <col min="16" max="16" width="10.42578125" customWidth="1"/>
    <col min="17" max="17" width="8" customWidth="1"/>
    <col min="18" max="18" width="10.5703125" customWidth="1"/>
    <col min="19" max="19" width="8.28515625" customWidth="1"/>
    <col min="20" max="20" width="10.7109375" customWidth="1"/>
    <col min="21" max="21" width="9.5703125" customWidth="1"/>
    <col min="22" max="22" width="10.5703125" customWidth="1"/>
    <col min="23" max="23" width="9.5703125" customWidth="1"/>
    <col min="24" max="24" width="11" customWidth="1"/>
    <col min="25" max="25" width="8.28515625" customWidth="1"/>
  </cols>
  <sheetData>
    <row r="1" spans="1:26" x14ac:dyDescent="0.25">
      <c r="A1" s="8" t="s">
        <v>560</v>
      </c>
      <c r="N1" s="8"/>
    </row>
    <row r="2" spans="1:26" ht="15.75" thickBot="1" x14ac:dyDescent="0.3"/>
    <row r="3" spans="1:26" ht="15.75" thickTop="1" x14ac:dyDescent="0.25">
      <c r="A3" s="2387" t="s">
        <v>28</v>
      </c>
      <c r="B3" s="2361" t="s">
        <v>144</v>
      </c>
      <c r="C3" s="2352"/>
      <c r="D3" s="2352"/>
      <c r="E3" s="2353"/>
      <c r="F3" s="2361" t="s">
        <v>146</v>
      </c>
      <c r="G3" s="2352"/>
      <c r="H3" s="2352"/>
      <c r="I3" s="2353"/>
      <c r="J3" s="2377" t="s">
        <v>297</v>
      </c>
      <c r="K3" s="2379"/>
      <c r="L3" s="70"/>
      <c r="M3" s="70"/>
      <c r="N3" s="121"/>
      <c r="O3" s="70"/>
      <c r="P3" s="70"/>
      <c r="Q3" s="70"/>
      <c r="R3" s="70"/>
      <c r="S3" s="70"/>
      <c r="T3" s="70"/>
      <c r="U3" s="70"/>
      <c r="V3" s="70"/>
      <c r="W3" s="70"/>
      <c r="X3" s="70"/>
      <c r="Y3" s="70"/>
      <c r="Z3" s="70"/>
    </row>
    <row r="4" spans="1:26" x14ac:dyDescent="0.25">
      <c r="A4" s="2388"/>
      <c r="B4" s="2506" t="s">
        <v>3</v>
      </c>
      <c r="C4" s="2507"/>
      <c r="D4" s="2507" t="s">
        <v>145</v>
      </c>
      <c r="E4" s="2509"/>
      <c r="F4" s="2506" t="s">
        <v>3</v>
      </c>
      <c r="G4" s="2507"/>
      <c r="H4" s="2507" t="s">
        <v>145</v>
      </c>
      <c r="I4" s="2509"/>
      <c r="J4" s="2506" t="s">
        <v>147</v>
      </c>
      <c r="K4" s="2509"/>
      <c r="L4" s="32"/>
      <c r="M4" s="32"/>
      <c r="N4" s="121"/>
      <c r="O4" s="70"/>
      <c r="P4" s="70"/>
      <c r="Q4" s="121"/>
      <c r="R4" s="121"/>
      <c r="S4" s="70"/>
      <c r="T4" s="70"/>
      <c r="U4" s="70"/>
      <c r="V4" s="70"/>
      <c r="W4" s="70"/>
      <c r="X4" s="70"/>
      <c r="Y4" s="70"/>
      <c r="Z4" s="70"/>
    </row>
    <row r="5" spans="1:26" ht="15.75" thickBot="1" x14ac:dyDescent="0.3">
      <c r="A5" s="2389"/>
      <c r="B5" s="15" t="s">
        <v>4</v>
      </c>
      <c r="C5" s="40" t="s">
        <v>5</v>
      </c>
      <c r="D5" s="40" t="s">
        <v>4</v>
      </c>
      <c r="E5" s="41" t="s">
        <v>5</v>
      </c>
      <c r="F5" s="15" t="s">
        <v>4</v>
      </c>
      <c r="G5" s="40" t="s">
        <v>5</v>
      </c>
      <c r="H5" s="40" t="s">
        <v>4</v>
      </c>
      <c r="I5" s="41" t="s">
        <v>5</v>
      </c>
      <c r="J5" s="109" t="s">
        <v>4</v>
      </c>
      <c r="K5" s="150" t="s">
        <v>5</v>
      </c>
      <c r="L5" s="14"/>
      <c r="M5" s="14"/>
      <c r="N5" s="121"/>
      <c r="O5" s="14"/>
      <c r="P5" s="14"/>
      <c r="Q5" s="14"/>
      <c r="R5" s="14"/>
      <c r="S5" s="14"/>
      <c r="T5" s="14"/>
      <c r="U5" s="14"/>
      <c r="V5" s="14"/>
      <c r="W5" s="14"/>
      <c r="X5" s="14"/>
      <c r="Y5" s="14"/>
      <c r="Z5" s="14"/>
    </row>
    <row r="6" spans="1:26" ht="15.75" thickTop="1" x14ac:dyDescent="0.25">
      <c r="A6" s="225" t="s">
        <v>471</v>
      </c>
      <c r="B6" s="1744">
        <v>2</v>
      </c>
      <c r="C6" s="1735">
        <v>2</v>
      </c>
      <c r="D6" s="1753">
        <v>150</v>
      </c>
      <c r="E6" s="1530">
        <v>150</v>
      </c>
      <c r="F6" s="1755">
        <v>15</v>
      </c>
      <c r="G6" s="1735">
        <v>6</v>
      </c>
      <c r="H6" s="1753">
        <v>1000</v>
      </c>
      <c r="I6" s="1530">
        <v>120</v>
      </c>
      <c r="J6" s="1768">
        <v>100</v>
      </c>
      <c r="K6" s="1530">
        <v>46</v>
      </c>
      <c r="L6" s="14"/>
      <c r="M6" s="14"/>
      <c r="N6" s="121"/>
      <c r="O6" s="14"/>
      <c r="P6" s="14"/>
      <c r="Q6" s="14"/>
      <c r="R6" s="14"/>
      <c r="S6" s="14"/>
      <c r="T6" s="14"/>
      <c r="U6" s="14"/>
      <c r="V6" s="14"/>
      <c r="W6" s="14"/>
      <c r="X6" s="14"/>
      <c r="Y6" s="14"/>
      <c r="Z6" s="14"/>
    </row>
    <row r="7" spans="1:26" x14ac:dyDescent="0.25">
      <c r="A7" s="225" t="s">
        <v>470</v>
      </c>
      <c r="B7" s="1738">
        <v>6</v>
      </c>
      <c r="C7" s="1739">
        <v>2</v>
      </c>
      <c r="D7" s="1752">
        <v>2280</v>
      </c>
      <c r="E7" s="1634">
        <v>760</v>
      </c>
      <c r="F7" s="1754">
        <v>5</v>
      </c>
      <c r="G7" s="1739">
        <v>2</v>
      </c>
      <c r="H7" s="1752">
        <v>1500</v>
      </c>
      <c r="I7" s="1634">
        <v>1250</v>
      </c>
      <c r="J7" s="1754">
        <v>1000</v>
      </c>
      <c r="K7" s="1535">
        <v>650</v>
      </c>
      <c r="L7" s="14"/>
      <c r="M7" s="14"/>
      <c r="N7" s="14"/>
      <c r="O7" s="187"/>
      <c r="P7" s="187"/>
      <c r="Q7" s="187"/>
      <c r="R7" s="187"/>
      <c r="S7" s="187"/>
      <c r="T7" s="187"/>
      <c r="U7" s="187"/>
      <c r="V7" s="187"/>
      <c r="W7" s="187"/>
      <c r="X7" s="187"/>
      <c r="Y7" s="187"/>
      <c r="Z7" s="187"/>
    </row>
    <row r="8" spans="1:26" x14ac:dyDescent="0.25">
      <c r="A8" s="225" t="s">
        <v>33</v>
      </c>
      <c r="B8" s="1745">
        <v>4</v>
      </c>
      <c r="C8" s="1736">
        <v>2</v>
      </c>
      <c r="D8" s="1746">
        <v>16000</v>
      </c>
      <c r="E8" s="1742">
        <v>800</v>
      </c>
      <c r="F8" s="1747">
        <v>2</v>
      </c>
      <c r="G8" s="1736">
        <v>2</v>
      </c>
      <c r="H8" s="1746">
        <v>200</v>
      </c>
      <c r="I8" s="1742">
        <v>1200</v>
      </c>
      <c r="J8" s="1747">
        <v>400</v>
      </c>
      <c r="K8" s="1737">
        <v>400</v>
      </c>
      <c r="L8" s="14"/>
      <c r="M8" s="14"/>
      <c r="N8" s="234"/>
      <c r="O8" s="187"/>
      <c r="P8" s="187"/>
      <c r="Q8" s="187"/>
      <c r="R8" s="187"/>
      <c r="S8" s="187"/>
      <c r="T8" s="187"/>
      <c r="U8" s="187"/>
      <c r="V8" s="187"/>
      <c r="W8" s="187"/>
      <c r="X8" s="187"/>
      <c r="Y8" s="187"/>
      <c r="Z8" s="187"/>
    </row>
    <row r="9" spans="1:26" x14ac:dyDescent="0.25">
      <c r="A9" s="225" t="s">
        <v>34</v>
      </c>
      <c r="B9" s="1745">
        <v>1</v>
      </c>
      <c r="C9" s="1736">
        <v>0.8</v>
      </c>
      <c r="D9" s="1746">
        <v>2500</v>
      </c>
      <c r="E9" s="1737">
        <v>1200</v>
      </c>
      <c r="F9" s="1747">
        <v>1</v>
      </c>
      <c r="G9" s="1736">
        <v>0.8</v>
      </c>
      <c r="H9" s="1746">
        <v>625</v>
      </c>
      <c r="I9" s="1737">
        <v>500</v>
      </c>
      <c r="J9" s="1747">
        <v>800</v>
      </c>
      <c r="K9" s="1737">
        <v>800</v>
      </c>
      <c r="L9" s="14"/>
      <c r="M9" s="14"/>
      <c r="N9" s="229"/>
      <c r="O9" s="229"/>
      <c r="P9" s="229"/>
      <c r="Q9" s="229"/>
      <c r="R9" s="229"/>
      <c r="S9" s="229"/>
      <c r="T9" s="229"/>
      <c r="U9" s="233"/>
      <c r="V9" s="233"/>
      <c r="W9" s="233"/>
      <c r="X9" s="233"/>
      <c r="Y9" s="233"/>
      <c r="Z9" s="233"/>
    </row>
    <row r="10" spans="1:26" x14ac:dyDescent="0.25">
      <c r="A10" s="352" t="s">
        <v>35</v>
      </c>
      <c r="B10" s="1756">
        <v>1</v>
      </c>
      <c r="C10" s="1757">
        <v>0</v>
      </c>
      <c r="D10" s="1758">
        <v>2500</v>
      </c>
      <c r="E10" s="1759">
        <v>0</v>
      </c>
      <c r="F10" s="1760">
        <v>1</v>
      </c>
      <c r="G10" s="1757">
        <v>0.5</v>
      </c>
      <c r="H10" s="1758">
        <v>625</v>
      </c>
      <c r="I10" s="1759">
        <v>315</v>
      </c>
      <c r="J10" s="1760">
        <v>100</v>
      </c>
      <c r="K10" s="1761">
        <v>40</v>
      </c>
      <c r="L10" s="14"/>
      <c r="M10" s="14"/>
      <c r="N10" s="229"/>
      <c r="O10" s="229"/>
      <c r="P10" s="229"/>
      <c r="Q10" s="229"/>
      <c r="R10" s="229"/>
      <c r="S10" s="229"/>
      <c r="T10" s="229"/>
      <c r="U10" s="233"/>
      <c r="V10" s="233"/>
      <c r="W10" s="233"/>
      <c r="X10" s="233"/>
      <c r="Y10" s="233"/>
      <c r="Z10" s="233"/>
    </row>
    <row r="11" spans="1:26" x14ac:dyDescent="0.25">
      <c r="A11" s="225" t="s">
        <v>36</v>
      </c>
      <c r="B11" s="1003">
        <v>5</v>
      </c>
      <c r="C11" s="1625">
        <v>4</v>
      </c>
      <c r="D11" s="1625">
        <v>2000</v>
      </c>
      <c r="E11" s="993">
        <v>1600</v>
      </c>
      <c r="F11" s="1003">
        <v>51</v>
      </c>
      <c r="G11" s="1625">
        <v>20</v>
      </c>
      <c r="H11" s="1625">
        <v>9000</v>
      </c>
      <c r="I11" s="993">
        <v>4000</v>
      </c>
      <c r="J11" s="1003">
        <v>1500</v>
      </c>
      <c r="K11" s="993">
        <v>1800</v>
      </c>
      <c r="L11" s="14"/>
      <c r="M11" s="14"/>
      <c r="N11" s="229"/>
      <c r="O11" s="229"/>
      <c r="P11" s="229"/>
      <c r="Q11" s="229"/>
      <c r="R11" s="229"/>
      <c r="S11" s="229"/>
      <c r="T11" s="229"/>
      <c r="U11" s="233"/>
      <c r="V11" s="233"/>
      <c r="W11" s="233"/>
      <c r="X11" s="233"/>
      <c r="Y11" s="233"/>
      <c r="Z11" s="233"/>
    </row>
    <row r="12" spans="1:26" ht="15.75" thickBot="1" x14ac:dyDescent="0.3">
      <c r="A12" s="726" t="s">
        <v>37</v>
      </c>
      <c r="B12" s="1762">
        <v>4</v>
      </c>
      <c r="C12" s="1763">
        <v>35</v>
      </c>
      <c r="D12" s="1764">
        <v>2500</v>
      </c>
      <c r="E12" s="1765">
        <v>21875</v>
      </c>
      <c r="F12" s="1766">
        <v>20</v>
      </c>
      <c r="G12" s="1763">
        <v>15</v>
      </c>
      <c r="H12" s="1764">
        <v>45250</v>
      </c>
      <c r="I12" s="1765">
        <v>35500</v>
      </c>
      <c r="J12" s="1766">
        <v>100</v>
      </c>
      <c r="K12" s="1767">
        <v>50</v>
      </c>
      <c r="L12" s="14"/>
      <c r="M12" s="14"/>
      <c r="N12" s="229"/>
      <c r="O12" s="229"/>
      <c r="P12" s="229"/>
      <c r="Q12" s="229"/>
      <c r="R12" s="229"/>
      <c r="S12" s="229"/>
      <c r="T12" s="229"/>
      <c r="U12" s="187"/>
      <c r="V12" s="187"/>
      <c r="W12" s="187"/>
      <c r="X12" s="187"/>
      <c r="Y12" s="187"/>
      <c r="Z12" s="187"/>
    </row>
    <row r="13" spans="1:26" ht="16.5" thickTop="1" thickBot="1" x14ac:dyDescent="0.3">
      <c r="A13" s="186" t="s">
        <v>38</v>
      </c>
      <c r="B13" s="162">
        <f>B6+B7+B8+B9+B10+B11+B12</f>
        <v>23</v>
      </c>
      <c r="C13" s="739">
        <f t="shared" ref="C13:K13" si="0">C6+C7+C8+C9+C10+C11+C12</f>
        <v>45.8</v>
      </c>
      <c r="D13" s="794">
        <f t="shared" si="0"/>
        <v>27930</v>
      </c>
      <c r="E13" s="164">
        <f t="shared" si="0"/>
        <v>26385</v>
      </c>
      <c r="F13" s="795">
        <f t="shared" si="0"/>
        <v>95</v>
      </c>
      <c r="G13" s="739">
        <f t="shared" si="0"/>
        <v>46.3</v>
      </c>
      <c r="H13" s="794">
        <f t="shared" si="0"/>
        <v>58200</v>
      </c>
      <c r="I13" s="164">
        <f t="shared" si="0"/>
        <v>42885</v>
      </c>
      <c r="J13" s="2278">
        <f t="shared" si="0"/>
        <v>4000</v>
      </c>
      <c r="K13" s="776">
        <f t="shared" si="0"/>
        <v>3786</v>
      </c>
      <c r="L13" s="14"/>
      <c r="M13" s="14"/>
      <c r="N13" s="84"/>
      <c r="O13" s="188"/>
      <c r="P13" s="188"/>
      <c r="Q13" s="188"/>
      <c r="R13" s="188"/>
      <c r="S13" s="188"/>
      <c r="T13" s="188"/>
      <c r="U13" s="188"/>
      <c r="V13" s="188"/>
      <c r="W13" s="188"/>
      <c r="X13" s="188"/>
      <c r="Y13" s="188"/>
      <c r="Z13" s="188"/>
    </row>
    <row r="14" spans="1:26" ht="15.75" thickTop="1" x14ac:dyDescent="0.25">
      <c r="A14" s="1100"/>
    </row>
    <row r="15" spans="1:26" x14ac:dyDescent="0.25">
      <c r="N15" s="84"/>
      <c r="O15" s="14"/>
      <c r="P15" s="14"/>
      <c r="Q15" s="14"/>
      <c r="R15" s="14"/>
      <c r="S15" s="14"/>
      <c r="T15" s="14"/>
    </row>
    <row r="16" spans="1:26" x14ac:dyDescent="0.25">
      <c r="A16" s="8" t="s">
        <v>561</v>
      </c>
      <c r="I16" s="249" t="s">
        <v>534</v>
      </c>
      <c r="J16" s="84"/>
      <c r="K16" s="84"/>
      <c r="N16" s="14"/>
      <c r="O16" s="14"/>
      <c r="P16" s="14"/>
      <c r="Q16" s="14"/>
      <c r="R16" s="14"/>
      <c r="S16" s="14"/>
      <c r="T16" s="14"/>
    </row>
    <row r="17" spans="1:20" ht="15.75" thickBot="1" x14ac:dyDescent="0.3">
      <c r="I17" s="84"/>
      <c r="J17" s="84"/>
      <c r="K17" s="84"/>
    </row>
    <row r="18" spans="1:20" ht="61.5" thickTop="1" thickBot="1" x14ac:dyDescent="0.3">
      <c r="A18" s="2380" t="s">
        <v>28</v>
      </c>
      <c r="B18" s="2366" t="s">
        <v>144</v>
      </c>
      <c r="C18" s="2369"/>
      <c r="D18" s="2366" t="s">
        <v>146</v>
      </c>
      <c r="E18" s="2369"/>
      <c r="F18" s="2394" t="s">
        <v>49</v>
      </c>
      <c r="G18" s="2369"/>
      <c r="I18" s="1772" t="s">
        <v>28</v>
      </c>
      <c r="J18" s="1773" t="s">
        <v>535</v>
      </c>
      <c r="K18" s="1773" t="s">
        <v>529</v>
      </c>
      <c r="L18" s="1773" t="s">
        <v>530</v>
      </c>
      <c r="M18" s="1774" t="s">
        <v>531</v>
      </c>
    </row>
    <row r="19" spans="1:20" ht="16.5" thickTop="1" thickBot="1" x14ac:dyDescent="0.3">
      <c r="A19" s="2382"/>
      <c r="B19" s="109" t="s">
        <v>133</v>
      </c>
      <c r="C19" s="150" t="s">
        <v>148</v>
      </c>
      <c r="D19" s="109" t="s">
        <v>133</v>
      </c>
      <c r="E19" s="150" t="s">
        <v>148</v>
      </c>
      <c r="F19" s="60" t="s">
        <v>133</v>
      </c>
      <c r="G19" s="150" t="s">
        <v>148</v>
      </c>
      <c r="I19" s="402" t="s">
        <v>471</v>
      </c>
      <c r="J19" s="146">
        <v>1</v>
      </c>
      <c r="K19" s="302">
        <v>13000</v>
      </c>
      <c r="L19" s="146">
        <v>1</v>
      </c>
      <c r="M19" s="1775">
        <v>0.28000000000000003</v>
      </c>
      <c r="Q19" s="3"/>
    </row>
    <row r="20" spans="1:20" ht="15.75" thickTop="1" x14ac:dyDescent="0.25">
      <c r="A20" s="695" t="s">
        <v>471</v>
      </c>
      <c r="B20" s="76">
        <v>3</v>
      </c>
      <c r="C20" s="2159">
        <v>225</v>
      </c>
      <c r="D20" s="1872">
        <v>8</v>
      </c>
      <c r="E20" s="1150">
        <v>425</v>
      </c>
      <c r="F20" s="1549">
        <v>2</v>
      </c>
      <c r="G20" s="1150">
        <v>200</v>
      </c>
      <c r="I20" s="155" t="s">
        <v>470</v>
      </c>
      <c r="J20" s="2165">
        <v>1</v>
      </c>
      <c r="K20" s="1443">
        <v>13000</v>
      </c>
      <c r="L20" s="2165">
        <v>1</v>
      </c>
      <c r="M20" s="1689">
        <v>0.155</v>
      </c>
    </row>
    <row r="21" spans="1:20" x14ac:dyDescent="0.25">
      <c r="A21" s="695" t="s">
        <v>470</v>
      </c>
      <c r="B21" s="1738">
        <v>2</v>
      </c>
      <c r="C21" s="1124">
        <v>1860</v>
      </c>
      <c r="D21" s="1738">
        <v>2</v>
      </c>
      <c r="E21" s="1634">
        <v>450</v>
      </c>
      <c r="F21" s="1539">
        <v>0</v>
      </c>
      <c r="G21" s="1634">
        <v>0</v>
      </c>
      <c r="I21" s="155" t="s">
        <v>33</v>
      </c>
      <c r="J21" s="1733">
        <v>9</v>
      </c>
      <c r="K21" s="1734">
        <v>117000</v>
      </c>
      <c r="L21" s="1733">
        <v>3</v>
      </c>
      <c r="M21" s="1749">
        <v>1.07</v>
      </c>
    </row>
    <row r="22" spans="1:20" x14ac:dyDescent="0.25">
      <c r="A22" s="695" t="s">
        <v>33</v>
      </c>
      <c r="B22" s="1740">
        <v>2</v>
      </c>
      <c r="C22" s="1623">
        <v>800</v>
      </c>
      <c r="D22" s="1740">
        <v>2</v>
      </c>
      <c r="E22" s="2125">
        <v>150</v>
      </c>
      <c r="F22" s="1741">
        <v>0</v>
      </c>
      <c r="G22" s="1742">
        <v>0</v>
      </c>
      <c r="I22" s="155" t="s">
        <v>34</v>
      </c>
      <c r="J22" s="1750">
        <v>6</v>
      </c>
      <c r="K22" s="1743">
        <v>78000</v>
      </c>
      <c r="L22" s="1750">
        <v>6</v>
      </c>
      <c r="M22" s="1748">
        <v>21</v>
      </c>
      <c r="N22" s="229"/>
      <c r="O22" s="229"/>
      <c r="P22" s="229"/>
      <c r="Q22" s="229"/>
      <c r="R22" s="229"/>
      <c r="S22" s="229"/>
      <c r="T22" s="229"/>
    </row>
    <row r="23" spans="1:20" x14ac:dyDescent="0.25">
      <c r="A23" s="695" t="s">
        <v>34</v>
      </c>
      <c r="B23" s="1740">
        <v>6.8</v>
      </c>
      <c r="C23" s="1623">
        <v>8700</v>
      </c>
      <c r="D23" s="1740">
        <v>12.8</v>
      </c>
      <c r="E23" s="2125">
        <v>8000</v>
      </c>
      <c r="F23" s="1741">
        <v>0.6</v>
      </c>
      <c r="G23" s="1742">
        <v>260</v>
      </c>
      <c r="I23" s="155" t="s">
        <v>35</v>
      </c>
      <c r="J23" s="1733">
        <v>8</v>
      </c>
      <c r="K23" s="1734">
        <v>104000</v>
      </c>
      <c r="L23" s="1733">
        <v>8</v>
      </c>
      <c r="M23" s="1749">
        <v>20</v>
      </c>
      <c r="N23" s="229"/>
      <c r="O23" s="229"/>
      <c r="P23" s="229"/>
      <c r="Q23" s="229"/>
      <c r="R23" s="229"/>
      <c r="S23" s="229"/>
      <c r="T23" s="229"/>
    </row>
    <row r="24" spans="1:20" x14ac:dyDescent="0.25">
      <c r="A24" s="498" t="s">
        <v>35</v>
      </c>
      <c r="B24" s="1769">
        <v>2</v>
      </c>
      <c r="C24" s="2160">
        <v>150</v>
      </c>
      <c r="D24" s="1769">
        <v>8.5</v>
      </c>
      <c r="E24" s="1759">
        <v>1115</v>
      </c>
      <c r="F24" s="1770">
        <v>0</v>
      </c>
      <c r="G24" s="1759">
        <v>0</v>
      </c>
      <c r="I24" s="155" t="s">
        <v>36</v>
      </c>
      <c r="J24" s="1731">
        <v>0</v>
      </c>
      <c r="K24" s="1732">
        <v>0</v>
      </c>
      <c r="L24" s="1731">
        <v>0</v>
      </c>
      <c r="M24" s="1751">
        <v>0</v>
      </c>
      <c r="N24" s="229">
        <v>0</v>
      </c>
      <c r="O24" s="229"/>
      <c r="P24" s="229"/>
      <c r="Q24" s="229"/>
      <c r="R24" s="229"/>
      <c r="S24" s="229"/>
      <c r="T24" s="229"/>
    </row>
    <row r="25" spans="1:20" x14ac:dyDescent="0.25">
      <c r="A25" s="695" t="s">
        <v>36</v>
      </c>
      <c r="B25" s="1003">
        <v>6</v>
      </c>
      <c r="C25" s="2161">
        <v>2000</v>
      </c>
      <c r="D25" s="1003">
        <v>78.75</v>
      </c>
      <c r="E25" s="2020">
        <v>30050</v>
      </c>
      <c r="F25" s="2163">
        <v>55</v>
      </c>
      <c r="G25" s="993">
        <v>22000</v>
      </c>
      <c r="I25" s="155" t="s">
        <v>37</v>
      </c>
      <c r="J25" s="1733">
        <v>15</v>
      </c>
      <c r="K25" s="1734">
        <v>195000</v>
      </c>
      <c r="L25" s="1733">
        <v>12</v>
      </c>
      <c r="M25" s="1749">
        <v>42</v>
      </c>
      <c r="N25" s="14"/>
      <c r="O25" s="189"/>
      <c r="P25" s="189"/>
      <c r="Q25" s="189"/>
      <c r="R25" s="189"/>
      <c r="S25" s="189"/>
      <c r="T25" s="189"/>
    </row>
    <row r="26" spans="1:20" ht="15.75" thickBot="1" x14ac:dyDescent="0.3">
      <c r="A26" s="774" t="s">
        <v>37</v>
      </c>
      <c r="B26" s="1539">
        <v>38</v>
      </c>
      <c r="C26" s="2162">
        <v>23375</v>
      </c>
      <c r="D26" s="2164">
        <v>50</v>
      </c>
      <c r="E26" s="1771">
        <v>72500</v>
      </c>
      <c r="F26" s="1539">
        <v>25</v>
      </c>
      <c r="G26" s="1535">
        <v>20000</v>
      </c>
      <c r="I26" s="228" t="s">
        <v>334</v>
      </c>
      <c r="J26" s="406">
        <f>SUM(J19:J25)</f>
        <v>40</v>
      </c>
      <c r="K26" s="439">
        <f>SUM(K19:K25)</f>
        <v>520000</v>
      </c>
      <c r="L26" s="406">
        <f>SUM(L19:L25)</f>
        <v>31</v>
      </c>
      <c r="M26" s="788">
        <f>SUM(M19:M25)</f>
        <v>84.504999999999995</v>
      </c>
      <c r="N26" s="84"/>
      <c r="O26" s="190"/>
      <c r="P26" s="190"/>
      <c r="Q26" s="190"/>
      <c r="R26" s="190"/>
      <c r="S26" s="190"/>
      <c r="T26" s="190"/>
    </row>
    <row r="27" spans="1:20" ht="16.5" thickTop="1" thickBot="1" x14ac:dyDescent="0.3">
      <c r="A27" s="163" t="s">
        <v>38</v>
      </c>
      <c r="B27" s="793">
        <f t="shared" ref="B27:G27" si="1">B20+B21+B22+B23+B24+B25+B26</f>
        <v>59.8</v>
      </c>
      <c r="C27" s="164">
        <f t="shared" si="1"/>
        <v>37110</v>
      </c>
      <c r="D27" s="793">
        <f t="shared" si="1"/>
        <v>162.05000000000001</v>
      </c>
      <c r="E27" s="164">
        <f t="shared" si="1"/>
        <v>112690</v>
      </c>
      <c r="F27" s="738">
        <f t="shared" si="1"/>
        <v>82.6</v>
      </c>
      <c r="G27" s="164">
        <f t="shared" si="1"/>
        <v>42460</v>
      </c>
      <c r="I27" s="789" t="s">
        <v>555</v>
      </c>
      <c r="J27" s="509"/>
      <c r="K27" s="790"/>
      <c r="L27" s="509"/>
      <c r="M27" s="791"/>
    </row>
    <row r="28" spans="1:20" ht="16.5" thickTop="1" thickBot="1" x14ac:dyDescent="0.3">
      <c r="I28" s="792" t="s">
        <v>556</v>
      </c>
      <c r="J28" s="227">
        <f>J26+J27</f>
        <v>40</v>
      </c>
      <c r="K28" s="711">
        <f>K26+K27</f>
        <v>520000</v>
      </c>
      <c r="L28" s="227">
        <f>L26+L27</f>
        <v>31</v>
      </c>
      <c r="M28" s="411">
        <f>M26+M27</f>
        <v>84.504999999999995</v>
      </c>
    </row>
    <row r="29" spans="1:20" ht="15.75" thickTop="1" x14ac:dyDescent="0.25">
      <c r="A29" s="958"/>
      <c r="I29" s="1101"/>
    </row>
    <row r="33" spans="13:13" x14ac:dyDescent="0.25">
      <c r="M33" s="787">
        <v>29</v>
      </c>
    </row>
  </sheetData>
  <mergeCells count="13">
    <mergeCell ref="A18:A19"/>
    <mergeCell ref="A3:A5"/>
    <mergeCell ref="B3:E3"/>
    <mergeCell ref="F3:I3"/>
    <mergeCell ref="B4:C4"/>
    <mergeCell ref="D4:E4"/>
    <mergeCell ref="F4:G4"/>
    <mergeCell ref="H4:I4"/>
    <mergeCell ref="J4:K4"/>
    <mergeCell ref="J3:K3"/>
    <mergeCell ref="B18:C18"/>
    <mergeCell ref="D18:E18"/>
    <mergeCell ref="F18:G18"/>
  </mergeCells>
  <pageMargins left="0.25" right="0.25"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2"/>
  <sheetViews>
    <sheetView topLeftCell="H1" zoomScaleNormal="100" workbookViewId="0">
      <selection activeCell="O24" sqref="O24"/>
    </sheetView>
  </sheetViews>
  <sheetFormatPr baseColWidth="10" defaultRowHeight="15" x14ac:dyDescent="0.25"/>
  <cols>
    <col min="1" max="1" width="12.7109375" customWidth="1"/>
    <col min="2" max="2" width="8.28515625" customWidth="1"/>
    <col min="3" max="3" width="11.28515625" customWidth="1"/>
    <col min="4" max="4" width="8" customWidth="1"/>
    <col min="6" max="6" width="8.28515625" customWidth="1"/>
    <col min="8" max="8" width="8.5703125" customWidth="1"/>
    <col min="10" max="10" width="8.28515625" customWidth="1"/>
    <col min="12" max="12" width="7.5703125" customWidth="1"/>
    <col min="13" max="13" width="11.42578125" customWidth="1"/>
    <col min="14" max="14" width="14.42578125" customWidth="1"/>
    <col min="15" max="15" width="23.42578125" customWidth="1"/>
    <col min="16" max="16" width="27.85546875" customWidth="1"/>
    <col min="17" max="17" width="22.85546875" customWidth="1"/>
    <col min="18" max="18" width="12.42578125" customWidth="1"/>
    <col min="20" max="20" width="13.140625" customWidth="1"/>
  </cols>
  <sheetData>
    <row r="1" spans="1:20" x14ac:dyDescent="0.25">
      <c r="A1" s="8" t="s">
        <v>562</v>
      </c>
      <c r="N1" s="8" t="s">
        <v>563</v>
      </c>
    </row>
    <row r="2" spans="1:20" ht="15.75" thickBot="1" x14ac:dyDescent="0.3"/>
    <row r="3" spans="1:20" ht="15.75" thickTop="1" x14ac:dyDescent="0.25">
      <c r="A3" s="2366" t="s">
        <v>28</v>
      </c>
      <c r="B3" s="2361" t="s">
        <v>149</v>
      </c>
      <c r="C3" s="2353"/>
      <c r="D3" s="2361" t="s">
        <v>151</v>
      </c>
      <c r="E3" s="2353"/>
      <c r="F3" s="2351" t="s">
        <v>152</v>
      </c>
      <c r="G3" s="2501"/>
      <c r="H3" s="2361" t="s">
        <v>153</v>
      </c>
      <c r="I3" s="2353"/>
      <c r="J3" s="2351" t="s">
        <v>154</v>
      </c>
      <c r="K3" s="2501"/>
      <c r="L3" s="2361" t="s">
        <v>49</v>
      </c>
      <c r="M3" s="2353"/>
      <c r="N3" s="2380" t="s">
        <v>28</v>
      </c>
      <c r="O3" s="2361" t="s">
        <v>655</v>
      </c>
      <c r="P3" s="2352"/>
      <c r="Q3" s="2353"/>
      <c r="R3" s="191"/>
      <c r="S3" s="191"/>
      <c r="T3" s="191"/>
    </row>
    <row r="4" spans="1:20" ht="15.75" customHeight="1" thickBot="1" x14ac:dyDescent="0.3">
      <c r="A4" s="2368"/>
      <c r="B4" s="103" t="s">
        <v>133</v>
      </c>
      <c r="C4" s="95" t="s">
        <v>150</v>
      </c>
      <c r="D4" s="103" t="s">
        <v>133</v>
      </c>
      <c r="E4" s="95" t="s">
        <v>150</v>
      </c>
      <c r="F4" s="104" t="s">
        <v>133</v>
      </c>
      <c r="G4" s="71" t="s">
        <v>150</v>
      </c>
      <c r="H4" s="103" t="s">
        <v>133</v>
      </c>
      <c r="I4" s="95" t="s">
        <v>150</v>
      </c>
      <c r="J4" s="104" t="s">
        <v>133</v>
      </c>
      <c r="K4" s="71" t="s">
        <v>150</v>
      </c>
      <c r="L4" s="103" t="s">
        <v>133</v>
      </c>
      <c r="M4" s="95" t="s">
        <v>150</v>
      </c>
      <c r="N4" s="2381"/>
      <c r="O4" s="356" t="s">
        <v>155</v>
      </c>
      <c r="P4" s="359" t="s">
        <v>156</v>
      </c>
      <c r="Q4" s="356" t="s">
        <v>157</v>
      </c>
      <c r="R4" s="191"/>
      <c r="S4" s="191"/>
      <c r="T4" s="191"/>
    </row>
    <row r="5" spans="1:20" ht="16.5" thickTop="1" thickBot="1" x14ac:dyDescent="0.3">
      <c r="A5" s="748" t="s">
        <v>471</v>
      </c>
      <c r="B5" s="1778">
        <v>0.25</v>
      </c>
      <c r="C5" s="1495">
        <v>25</v>
      </c>
      <c r="D5" s="1690">
        <v>0.25</v>
      </c>
      <c r="E5" s="1495">
        <v>20</v>
      </c>
      <c r="F5" s="1690">
        <v>4</v>
      </c>
      <c r="G5" s="1495">
        <v>20</v>
      </c>
      <c r="H5" s="1690">
        <v>0.25</v>
      </c>
      <c r="I5" s="1495">
        <v>30</v>
      </c>
      <c r="J5" s="1690">
        <v>0</v>
      </c>
      <c r="K5" s="1495">
        <v>0</v>
      </c>
      <c r="L5" s="1690">
        <v>0.25</v>
      </c>
      <c r="M5" s="1495">
        <v>25</v>
      </c>
      <c r="N5" s="2382"/>
      <c r="O5" s="357" t="s">
        <v>145</v>
      </c>
      <c r="P5" s="360" t="s">
        <v>145</v>
      </c>
      <c r="Q5" s="357" t="s">
        <v>145</v>
      </c>
      <c r="R5" s="191"/>
      <c r="S5" s="191"/>
      <c r="T5" s="191"/>
    </row>
    <row r="6" spans="1:20" ht="15.75" customHeight="1" thickTop="1" x14ac:dyDescent="0.25">
      <c r="A6" s="748" t="s">
        <v>470</v>
      </c>
      <c r="B6" s="1793">
        <v>0.5</v>
      </c>
      <c r="C6" s="1777">
        <v>270</v>
      </c>
      <c r="D6" s="1692">
        <v>0.5</v>
      </c>
      <c r="E6" s="1777">
        <v>260</v>
      </c>
      <c r="F6" s="1692">
        <v>0.4</v>
      </c>
      <c r="G6" s="1777">
        <v>270</v>
      </c>
      <c r="H6" s="1788">
        <v>0.5</v>
      </c>
      <c r="I6" s="1777">
        <v>350</v>
      </c>
      <c r="J6" s="1692">
        <v>0</v>
      </c>
      <c r="K6" s="1777">
        <v>0</v>
      </c>
      <c r="L6" s="1692">
        <v>0.1</v>
      </c>
      <c r="M6" s="1777">
        <v>100</v>
      </c>
      <c r="N6" s="225" t="s">
        <v>471</v>
      </c>
      <c r="O6" s="1794">
        <v>50</v>
      </c>
      <c r="P6" s="1794">
        <v>200</v>
      </c>
      <c r="Q6" s="1786">
        <v>100</v>
      </c>
      <c r="R6" s="191"/>
      <c r="S6" s="191"/>
      <c r="T6" s="191"/>
    </row>
    <row r="7" spans="1:20" x14ac:dyDescent="0.25">
      <c r="A7" s="226" t="s">
        <v>33</v>
      </c>
      <c r="B7" s="1278">
        <v>0.25</v>
      </c>
      <c r="C7" s="1776">
        <v>250</v>
      </c>
      <c r="D7" s="1278">
        <v>0</v>
      </c>
      <c r="E7" s="1776">
        <v>0</v>
      </c>
      <c r="F7" s="1278">
        <v>0.5</v>
      </c>
      <c r="G7" s="1776">
        <v>300</v>
      </c>
      <c r="H7" s="1278">
        <v>0.5</v>
      </c>
      <c r="I7" s="1776">
        <v>500</v>
      </c>
      <c r="J7" s="1278">
        <v>0</v>
      </c>
      <c r="K7" s="1776">
        <v>0</v>
      </c>
      <c r="L7" s="1278">
        <v>0.5</v>
      </c>
      <c r="M7" s="1776">
        <v>150</v>
      </c>
      <c r="N7" s="225" t="s">
        <v>470</v>
      </c>
      <c r="O7" s="1795">
        <v>150</v>
      </c>
      <c r="P7" s="1795">
        <v>300</v>
      </c>
      <c r="Q7" s="1802">
        <v>120</v>
      </c>
      <c r="R7" s="120"/>
      <c r="S7" s="120"/>
      <c r="T7" s="120"/>
    </row>
    <row r="8" spans="1:20" x14ac:dyDescent="0.25">
      <c r="A8" s="226" t="s">
        <v>34</v>
      </c>
      <c r="B8" s="1278">
        <v>0.25</v>
      </c>
      <c r="C8" s="1776">
        <v>156</v>
      </c>
      <c r="D8" s="1278">
        <v>0.15</v>
      </c>
      <c r="E8" s="1776">
        <v>112</v>
      </c>
      <c r="F8" s="1278">
        <v>0.2</v>
      </c>
      <c r="G8" s="1776">
        <v>100</v>
      </c>
      <c r="H8" s="1278">
        <v>0.2</v>
      </c>
      <c r="I8" s="1776">
        <v>132</v>
      </c>
      <c r="J8" s="1278">
        <v>0</v>
      </c>
      <c r="K8" s="1776">
        <v>0</v>
      </c>
      <c r="L8" s="1278">
        <v>0</v>
      </c>
      <c r="M8" s="1776">
        <v>0</v>
      </c>
      <c r="N8" s="225" t="s">
        <v>33</v>
      </c>
      <c r="O8" s="1796">
        <v>100</v>
      </c>
      <c r="P8" s="1795">
        <v>200</v>
      </c>
      <c r="Q8" s="1802">
        <v>250</v>
      </c>
      <c r="R8" s="120"/>
      <c r="S8" s="120"/>
      <c r="T8" s="120"/>
    </row>
    <row r="9" spans="1:20" x14ac:dyDescent="0.25">
      <c r="A9" s="226" t="s">
        <v>35</v>
      </c>
      <c r="B9" s="1789">
        <v>0.3</v>
      </c>
      <c r="C9" s="1790">
        <v>189</v>
      </c>
      <c r="D9" s="1789">
        <v>0.05</v>
      </c>
      <c r="E9" s="1790">
        <v>33</v>
      </c>
      <c r="F9" s="1789">
        <v>0</v>
      </c>
      <c r="G9" s="1790">
        <v>0</v>
      </c>
      <c r="H9" s="1789">
        <v>0.05</v>
      </c>
      <c r="I9" s="1790">
        <v>31</v>
      </c>
      <c r="J9" s="1789">
        <v>0.05</v>
      </c>
      <c r="K9" s="1790">
        <v>31</v>
      </c>
      <c r="L9" s="1789">
        <v>0.05</v>
      </c>
      <c r="M9" s="1790">
        <v>31</v>
      </c>
      <c r="N9" s="225" t="s">
        <v>34</v>
      </c>
      <c r="O9" s="1797">
        <v>1200</v>
      </c>
      <c r="P9" s="1797">
        <v>3800</v>
      </c>
      <c r="Q9" s="1787">
        <v>31250</v>
      </c>
      <c r="R9" s="120"/>
      <c r="S9" s="120"/>
      <c r="T9" s="120"/>
    </row>
    <row r="10" spans="1:20" x14ac:dyDescent="0.25">
      <c r="A10" s="226" t="s">
        <v>36</v>
      </c>
      <c r="B10" s="1784">
        <v>5</v>
      </c>
      <c r="C10" s="1782">
        <v>1000</v>
      </c>
      <c r="D10" s="1784">
        <v>0.5</v>
      </c>
      <c r="E10" s="1782">
        <v>100</v>
      </c>
      <c r="F10" s="1695">
        <v>0.5</v>
      </c>
      <c r="G10" s="1781">
        <v>100</v>
      </c>
      <c r="H10" s="1784">
        <v>12</v>
      </c>
      <c r="I10" s="1782">
        <v>2400</v>
      </c>
      <c r="J10" s="1695">
        <v>0.25</v>
      </c>
      <c r="K10" s="1781">
        <v>50</v>
      </c>
      <c r="L10" s="1784">
        <v>1.75</v>
      </c>
      <c r="M10" s="1782">
        <v>350</v>
      </c>
      <c r="N10" s="352" t="s">
        <v>35</v>
      </c>
      <c r="O10" s="1798">
        <v>300</v>
      </c>
      <c r="P10" s="1798">
        <v>0</v>
      </c>
      <c r="Q10" s="1727">
        <v>150</v>
      </c>
      <c r="R10" s="120"/>
      <c r="S10" s="120"/>
      <c r="T10" s="120"/>
    </row>
    <row r="11" spans="1:20" ht="15.75" thickBot="1" x14ac:dyDescent="0.3">
      <c r="A11" s="796" t="s">
        <v>37</v>
      </c>
      <c r="B11" s="1791">
        <v>4</v>
      </c>
      <c r="C11" s="1792">
        <v>9464</v>
      </c>
      <c r="D11" s="1791">
        <v>3</v>
      </c>
      <c r="E11" s="1792">
        <v>7098</v>
      </c>
      <c r="F11" s="1791">
        <v>2</v>
      </c>
      <c r="G11" s="1792">
        <v>4732</v>
      </c>
      <c r="H11" s="1791">
        <v>4</v>
      </c>
      <c r="I11" s="1792">
        <v>9464</v>
      </c>
      <c r="J11" s="1791">
        <v>0</v>
      </c>
      <c r="K11" s="1792">
        <v>0</v>
      </c>
      <c r="L11" s="1791">
        <v>2</v>
      </c>
      <c r="M11" s="1792">
        <v>4742</v>
      </c>
      <c r="N11" s="225" t="s">
        <v>36</v>
      </c>
      <c r="O11" s="1797">
        <v>200</v>
      </c>
      <c r="P11" s="1797">
        <v>7500</v>
      </c>
      <c r="Q11" s="1787">
        <v>5000</v>
      </c>
      <c r="R11" s="120"/>
      <c r="S11" s="120"/>
      <c r="T11" s="120"/>
    </row>
    <row r="12" spans="1:20" ht="16.5" thickTop="1" thickBot="1" x14ac:dyDescent="0.3">
      <c r="A12" s="797" t="s">
        <v>38</v>
      </c>
      <c r="B12" s="1785">
        <f t="shared" ref="B12:M12" si="0">B5+B6+B7+B8+B9+B10+B11</f>
        <v>10.55</v>
      </c>
      <c r="C12" s="1780">
        <f t="shared" si="0"/>
        <v>11354</v>
      </c>
      <c r="D12" s="1785">
        <f t="shared" si="0"/>
        <v>4.45</v>
      </c>
      <c r="E12" s="1780">
        <f t="shared" si="0"/>
        <v>7623</v>
      </c>
      <c r="F12" s="1785">
        <f t="shared" si="0"/>
        <v>7.6000000000000005</v>
      </c>
      <c r="G12" s="1780">
        <f t="shared" si="0"/>
        <v>5522</v>
      </c>
      <c r="H12" s="1785">
        <f t="shared" si="0"/>
        <v>17.5</v>
      </c>
      <c r="I12" s="1780">
        <f t="shared" si="0"/>
        <v>12907</v>
      </c>
      <c r="J12" s="1785">
        <f t="shared" si="0"/>
        <v>0.3</v>
      </c>
      <c r="K12" s="1780">
        <f t="shared" si="0"/>
        <v>81</v>
      </c>
      <c r="L12" s="1785">
        <f t="shared" si="0"/>
        <v>4.6500000000000004</v>
      </c>
      <c r="M12" s="1780">
        <f t="shared" si="0"/>
        <v>5398</v>
      </c>
      <c r="N12" s="726" t="s">
        <v>37</v>
      </c>
      <c r="O12" s="1800">
        <v>2500</v>
      </c>
      <c r="P12" s="1801">
        <v>3500</v>
      </c>
      <c r="Q12" s="1799">
        <v>1500</v>
      </c>
      <c r="R12" s="120"/>
      <c r="S12" s="120"/>
      <c r="T12" s="120"/>
    </row>
    <row r="13" spans="1:20" ht="16.5" thickTop="1" thickBot="1" x14ac:dyDescent="0.3">
      <c r="A13" s="271"/>
      <c r="B13" s="188"/>
      <c r="C13" s="188"/>
      <c r="D13" s="188"/>
      <c r="E13" s="188"/>
      <c r="F13" s="188"/>
      <c r="G13" s="188"/>
      <c r="H13" s="188"/>
      <c r="I13" s="188"/>
      <c r="J13" s="188"/>
      <c r="K13" s="188"/>
      <c r="L13" s="188"/>
      <c r="M13" s="188"/>
      <c r="N13" s="163" t="s">
        <v>38</v>
      </c>
      <c r="O13" s="1779">
        <f>O6+O7+O8+O9+O10+O11+O12</f>
        <v>4500</v>
      </c>
      <c r="P13" s="1783">
        <f>P6+P7+P8+P9+P10+P11+P12</f>
        <v>15500</v>
      </c>
      <c r="Q13" s="707">
        <f>Q6+Q7+Q8+Q9+Q10+Q11+Q12</f>
        <v>38370</v>
      </c>
      <c r="R13" s="120"/>
      <c r="S13" s="120"/>
      <c r="T13" s="120"/>
    </row>
    <row r="14" spans="1:20" ht="15.75" thickTop="1" x14ac:dyDescent="0.25"/>
    <row r="15" spans="1:20" x14ac:dyDescent="0.25">
      <c r="N15" s="2181" t="s">
        <v>638</v>
      </c>
    </row>
    <row r="16" spans="1:20" x14ac:dyDescent="0.25">
      <c r="N16" t="s">
        <v>775</v>
      </c>
    </row>
    <row r="17" spans="13:21" x14ac:dyDescent="0.25">
      <c r="N17" t="s">
        <v>733</v>
      </c>
      <c r="O17" t="s">
        <v>734</v>
      </c>
    </row>
    <row r="18" spans="13:21" x14ac:dyDescent="0.25">
      <c r="N18" t="s">
        <v>729</v>
      </c>
      <c r="O18" t="s">
        <v>730</v>
      </c>
    </row>
    <row r="19" spans="13:21" x14ac:dyDescent="0.25">
      <c r="N19" t="s">
        <v>731</v>
      </c>
      <c r="O19" t="s">
        <v>732</v>
      </c>
      <c r="U19">
        <v>19</v>
      </c>
    </row>
    <row r="32" spans="13:21" x14ac:dyDescent="0.25">
      <c r="M32" s="8">
        <v>30</v>
      </c>
      <c r="T32" s="8">
        <v>31</v>
      </c>
    </row>
  </sheetData>
  <mergeCells count="9">
    <mergeCell ref="J3:K3"/>
    <mergeCell ref="N3:N5"/>
    <mergeCell ref="L3:M3"/>
    <mergeCell ref="A3:A4"/>
    <mergeCell ref="O3:Q3"/>
    <mergeCell ref="B3:C3"/>
    <mergeCell ref="D3:E3"/>
    <mergeCell ref="F3:G3"/>
    <mergeCell ref="H3:I3"/>
  </mergeCell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
  <sheetViews>
    <sheetView topLeftCell="G1" zoomScaleNormal="100" workbookViewId="0">
      <selection activeCell="P17" sqref="P17"/>
    </sheetView>
  </sheetViews>
  <sheetFormatPr baseColWidth="10" defaultRowHeight="15" x14ac:dyDescent="0.25"/>
  <cols>
    <col min="1" max="1" width="12" customWidth="1"/>
    <col min="5" max="5" width="13.85546875" customWidth="1"/>
    <col min="10" max="10" width="21.7109375" customWidth="1"/>
    <col min="11" max="11" width="12.85546875" customWidth="1"/>
    <col min="12" max="12" width="11.42578125" customWidth="1"/>
    <col min="14" max="14" width="13" customWidth="1"/>
    <col min="16" max="16" width="15.42578125" customWidth="1"/>
    <col min="17" max="17" width="16.42578125" customWidth="1"/>
    <col min="18" max="18" width="15.42578125" customWidth="1"/>
  </cols>
  <sheetData>
    <row r="1" spans="1:19" x14ac:dyDescent="0.25">
      <c r="A1" s="8" t="s">
        <v>564</v>
      </c>
    </row>
    <row r="2" spans="1:19" ht="15.75" thickBot="1" x14ac:dyDescent="0.3"/>
    <row r="3" spans="1:19" ht="15.75" thickTop="1" x14ac:dyDescent="0.25">
      <c r="A3" s="2387" t="s">
        <v>28</v>
      </c>
      <c r="B3" s="2525" t="s">
        <v>483</v>
      </c>
      <c r="C3" s="2526"/>
      <c r="D3" s="2526"/>
      <c r="E3" s="2527"/>
      <c r="F3" s="2351" t="s">
        <v>484</v>
      </c>
      <c r="G3" s="2352"/>
      <c r="H3" s="2352"/>
      <c r="I3" s="2501"/>
      <c r="J3" s="2415" t="s">
        <v>299</v>
      </c>
    </row>
    <row r="4" spans="1:19" ht="45.75" thickBot="1" x14ac:dyDescent="0.3">
      <c r="A4" s="2389"/>
      <c r="B4" s="59" t="s">
        <v>133</v>
      </c>
      <c r="C4" s="263" t="s">
        <v>158</v>
      </c>
      <c r="D4" s="263" t="s">
        <v>298</v>
      </c>
      <c r="E4" s="264" t="s">
        <v>160</v>
      </c>
      <c r="F4" s="114" t="s">
        <v>133</v>
      </c>
      <c r="G4" s="263" t="s">
        <v>161</v>
      </c>
      <c r="H4" s="263" t="s">
        <v>159</v>
      </c>
      <c r="I4" s="264" t="s">
        <v>162</v>
      </c>
      <c r="J4" s="2416"/>
    </row>
    <row r="5" spans="1:19" ht="15.75" thickTop="1" x14ac:dyDescent="0.25">
      <c r="A5" s="681" t="s">
        <v>471</v>
      </c>
      <c r="B5" s="1820">
        <v>10271.120000000001</v>
      </c>
      <c r="C5" s="261">
        <f t="shared" ref="C5:C12" si="0">B5*60/1000</f>
        <v>616.26720000000012</v>
      </c>
      <c r="D5" s="1821">
        <v>42004</v>
      </c>
      <c r="E5" s="799">
        <f t="shared" ref="E5:E12" si="1">D5*300/1000</f>
        <v>12601.2</v>
      </c>
      <c r="F5" s="1820">
        <v>68.87</v>
      </c>
      <c r="G5" s="1102">
        <f t="shared" ref="G5:G12" si="2">F5*120/1000</f>
        <v>8.264400000000002</v>
      </c>
      <c r="H5" s="652">
        <f>F5*5.36</f>
        <v>369.14320000000004</v>
      </c>
      <c r="I5" s="1103">
        <f t="shared" ref="I5:I12" si="3">H5*30/100</f>
        <v>110.74296</v>
      </c>
      <c r="J5" s="800">
        <f t="shared" ref="J5:J12" si="4">C5+E5+G5+I5</f>
        <v>13336.474560000001</v>
      </c>
    </row>
    <row r="6" spans="1:19" x14ac:dyDescent="0.25">
      <c r="A6" s="224" t="s">
        <v>470</v>
      </c>
      <c r="B6" s="1835">
        <v>15498.07</v>
      </c>
      <c r="C6" s="1829">
        <f t="shared" si="0"/>
        <v>929.88419999999996</v>
      </c>
      <c r="D6" s="1819">
        <v>48851</v>
      </c>
      <c r="E6" s="1830">
        <f t="shared" si="1"/>
        <v>14655.3</v>
      </c>
      <c r="F6" s="1824">
        <v>2245.625</v>
      </c>
      <c r="G6" s="1829">
        <f t="shared" si="2"/>
        <v>269.47500000000002</v>
      </c>
      <c r="H6" s="1836">
        <f>F6*5.14</f>
        <v>11542.512499999999</v>
      </c>
      <c r="I6" s="1830">
        <f t="shared" si="3"/>
        <v>3462.7537499999994</v>
      </c>
      <c r="J6" s="1838">
        <f t="shared" si="4"/>
        <v>19317.412949999998</v>
      </c>
      <c r="K6" s="8" t="s">
        <v>565</v>
      </c>
    </row>
    <row r="7" spans="1:19" ht="15.75" thickBot="1" x14ac:dyDescent="0.3">
      <c r="A7" s="224" t="s">
        <v>33</v>
      </c>
      <c r="B7" s="1834">
        <v>14222.89</v>
      </c>
      <c r="C7" s="798">
        <f t="shared" si="0"/>
        <v>853.37339999999995</v>
      </c>
      <c r="D7" s="1833">
        <v>104165</v>
      </c>
      <c r="E7" s="799">
        <f t="shared" si="1"/>
        <v>31249.5</v>
      </c>
      <c r="F7" s="1818">
        <v>223.9</v>
      </c>
      <c r="G7" s="798">
        <f t="shared" si="2"/>
        <v>26.867999999999999</v>
      </c>
      <c r="H7" s="648">
        <f>F7*5.27</f>
        <v>1179.953</v>
      </c>
      <c r="I7" s="799">
        <f t="shared" si="3"/>
        <v>353.98589999999996</v>
      </c>
      <c r="J7" s="800">
        <f t="shared" si="4"/>
        <v>32483.727299999999</v>
      </c>
    </row>
    <row r="8" spans="1:19" ht="20.25" customHeight="1" thickTop="1" x14ac:dyDescent="0.25">
      <c r="A8" s="748" t="s">
        <v>34</v>
      </c>
      <c r="B8" s="1811">
        <v>12178.56</v>
      </c>
      <c r="C8" s="798">
        <f t="shared" si="0"/>
        <v>730.71359999999993</v>
      </c>
      <c r="D8" s="1812">
        <v>78502</v>
      </c>
      <c r="E8" s="799">
        <f t="shared" si="1"/>
        <v>23550.6</v>
      </c>
      <c r="F8" s="1811">
        <v>955.36</v>
      </c>
      <c r="G8" s="798">
        <f t="shared" si="2"/>
        <v>114.64319999999999</v>
      </c>
      <c r="H8" s="649">
        <f>F8*4.5</f>
        <v>4299.12</v>
      </c>
      <c r="I8" s="799">
        <f t="shared" si="3"/>
        <v>1289.7359999999999</v>
      </c>
      <c r="J8" s="800">
        <f t="shared" si="4"/>
        <v>25685.692799999997</v>
      </c>
      <c r="K8" s="2366" t="s">
        <v>28</v>
      </c>
      <c r="L8" s="2354" t="s">
        <v>2</v>
      </c>
      <c r="M8" s="2417"/>
      <c r="N8" s="2417"/>
      <c r="O8" s="2393"/>
      <c r="P8" s="2528" t="s">
        <v>300</v>
      </c>
      <c r="Q8" s="2521" t="s">
        <v>167</v>
      </c>
      <c r="R8" s="2523" t="s">
        <v>301</v>
      </c>
      <c r="S8" s="35"/>
    </row>
    <row r="9" spans="1:19" ht="15.75" thickBot="1" x14ac:dyDescent="0.3">
      <c r="A9" s="225" t="s">
        <v>35</v>
      </c>
      <c r="B9" s="1803">
        <v>19589.189999999999</v>
      </c>
      <c r="C9" s="798">
        <f t="shared" si="0"/>
        <v>1175.3514</v>
      </c>
      <c r="D9" s="1804">
        <v>81574</v>
      </c>
      <c r="E9" s="799">
        <f t="shared" si="1"/>
        <v>24472.2</v>
      </c>
      <c r="F9" s="1279">
        <v>210.61</v>
      </c>
      <c r="G9" s="798">
        <f t="shared" si="2"/>
        <v>25.273199999999999</v>
      </c>
      <c r="H9" s="650">
        <f>F9*4.47</f>
        <v>941.42669999999998</v>
      </c>
      <c r="I9" s="799">
        <f t="shared" si="3"/>
        <v>282.42800999999997</v>
      </c>
      <c r="J9" s="800">
        <f t="shared" si="4"/>
        <v>25955.25261</v>
      </c>
      <c r="K9" s="2368"/>
      <c r="L9" s="925" t="s">
        <v>163</v>
      </c>
      <c r="M9" s="403" t="s">
        <v>164</v>
      </c>
      <c r="N9" s="149" t="s">
        <v>165</v>
      </c>
      <c r="O9" s="150" t="s">
        <v>166</v>
      </c>
      <c r="P9" s="2529"/>
      <c r="Q9" s="2522"/>
      <c r="R9" s="2524"/>
    </row>
    <row r="10" spans="1:19" ht="15.75" thickTop="1" x14ac:dyDescent="0.25">
      <c r="A10" s="225" t="s">
        <v>36</v>
      </c>
      <c r="B10" s="1805">
        <v>26707</v>
      </c>
      <c r="C10" s="798">
        <f t="shared" si="0"/>
        <v>1602.42</v>
      </c>
      <c r="D10" s="1806">
        <v>110118</v>
      </c>
      <c r="E10" s="799">
        <f t="shared" si="1"/>
        <v>33035.4</v>
      </c>
      <c r="F10" s="1807">
        <v>1399.03</v>
      </c>
      <c r="G10" s="798">
        <f t="shared" si="2"/>
        <v>167.8836</v>
      </c>
      <c r="H10" s="650">
        <f>F10*4.05</f>
        <v>5666.0715</v>
      </c>
      <c r="I10" s="799">
        <f t="shared" si="3"/>
        <v>1699.8214499999999</v>
      </c>
      <c r="J10" s="800">
        <f t="shared" si="4"/>
        <v>36505.525050000004</v>
      </c>
      <c r="K10" s="681" t="s">
        <v>471</v>
      </c>
      <c r="L10" s="1842">
        <v>65632</v>
      </c>
      <c r="M10" s="1827">
        <v>369</v>
      </c>
      <c r="N10" s="1824">
        <v>8841</v>
      </c>
      <c r="O10" s="1840">
        <f t="shared" ref="O10:O16" si="5">L10+M10+N10</f>
        <v>74842</v>
      </c>
      <c r="P10" s="1843">
        <f t="shared" ref="P10:P16" si="6">J5</f>
        <v>13336.474560000001</v>
      </c>
      <c r="Q10" s="1844">
        <f t="shared" ref="Q10:Q17" si="7">O10-P10</f>
        <v>61505.525439999998</v>
      </c>
      <c r="R10" s="1845">
        <f t="shared" ref="R10:R17" si="8">Q10*1000*125</f>
        <v>7688190680</v>
      </c>
    </row>
    <row r="11" spans="1:19" ht="15.75" thickBot="1" x14ac:dyDescent="0.3">
      <c r="A11" s="726" t="s">
        <v>37</v>
      </c>
      <c r="B11" s="1808">
        <v>19719.5</v>
      </c>
      <c r="C11" s="798">
        <f t="shared" si="0"/>
        <v>1183.17</v>
      </c>
      <c r="D11" s="1809">
        <v>94990</v>
      </c>
      <c r="E11" s="802">
        <f t="shared" si="1"/>
        <v>28497</v>
      </c>
      <c r="F11" s="1810">
        <v>244.68</v>
      </c>
      <c r="G11" s="801">
        <f t="shared" si="2"/>
        <v>29.361600000000003</v>
      </c>
      <c r="H11" s="779">
        <f>F11*5.1</f>
        <v>1247.8679999999999</v>
      </c>
      <c r="I11" s="802">
        <f t="shared" si="3"/>
        <v>374.36040000000003</v>
      </c>
      <c r="J11" s="803">
        <f t="shared" si="4"/>
        <v>30083.892</v>
      </c>
      <c r="K11" s="681" t="s">
        <v>470</v>
      </c>
      <c r="L11" s="1846">
        <v>87782</v>
      </c>
      <c r="M11" s="1471">
        <v>11731</v>
      </c>
      <c r="N11" s="1836">
        <v>4012</v>
      </c>
      <c r="O11" s="1840">
        <f t="shared" si="5"/>
        <v>103525</v>
      </c>
      <c r="P11" s="1847">
        <f t="shared" si="6"/>
        <v>19317.412949999998</v>
      </c>
      <c r="Q11" s="1844">
        <f t="shared" si="7"/>
        <v>84207.587050000002</v>
      </c>
      <c r="R11" s="1845">
        <f t="shared" si="8"/>
        <v>10525948381.25</v>
      </c>
    </row>
    <row r="12" spans="1:19" ht="16.5" thickTop="1" thickBot="1" x14ac:dyDescent="0.3">
      <c r="A12" s="163" t="s">
        <v>38</v>
      </c>
      <c r="B12" s="804">
        <f t="shared" ref="B12:H12" si="9">B5+B6+B7+B8+B9+B10+B11</f>
        <v>118186.33</v>
      </c>
      <c r="C12" s="805">
        <f t="shared" si="0"/>
        <v>7091.1797999999999</v>
      </c>
      <c r="D12" s="728">
        <f t="shared" si="9"/>
        <v>560204</v>
      </c>
      <c r="E12" s="806">
        <f t="shared" si="1"/>
        <v>168061.2</v>
      </c>
      <c r="F12" s="804">
        <f t="shared" si="9"/>
        <v>5348.0750000000007</v>
      </c>
      <c r="G12" s="805">
        <f t="shared" si="2"/>
        <v>641.76900000000012</v>
      </c>
      <c r="H12" s="781">
        <f t="shared" si="9"/>
        <v>25246.0949</v>
      </c>
      <c r="I12" s="806">
        <f t="shared" si="3"/>
        <v>7573.8284699999995</v>
      </c>
      <c r="J12" s="807">
        <f t="shared" si="4"/>
        <v>183367.97727000003</v>
      </c>
      <c r="K12" s="224" t="s">
        <v>33</v>
      </c>
      <c r="L12" s="1835">
        <v>91169</v>
      </c>
      <c r="M12" s="1823">
        <v>1180</v>
      </c>
      <c r="N12" s="1836">
        <v>9097</v>
      </c>
      <c r="O12" s="1840">
        <f t="shared" si="5"/>
        <v>101446</v>
      </c>
      <c r="P12" s="1847">
        <f t="shared" si="6"/>
        <v>32483.727299999999</v>
      </c>
      <c r="Q12" s="1844">
        <f t="shared" si="7"/>
        <v>68962.272700000001</v>
      </c>
      <c r="R12" s="1845">
        <f t="shared" si="8"/>
        <v>8620284087.5</v>
      </c>
    </row>
    <row r="13" spans="1:19" ht="15.75" thickTop="1" x14ac:dyDescent="0.25">
      <c r="A13" s="962"/>
      <c r="K13" s="224" t="s">
        <v>34</v>
      </c>
      <c r="L13" s="1835">
        <v>75507</v>
      </c>
      <c r="M13" s="1823">
        <v>4294</v>
      </c>
      <c r="N13" s="2140">
        <v>6859</v>
      </c>
      <c r="O13" s="1840">
        <f t="shared" si="5"/>
        <v>86660</v>
      </c>
      <c r="P13" s="1847">
        <f t="shared" si="6"/>
        <v>25685.692799999997</v>
      </c>
      <c r="Q13" s="1844">
        <f t="shared" si="7"/>
        <v>60974.307200000003</v>
      </c>
      <c r="R13" s="1845">
        <f t="shared" si="8"/>
        <v>7621788400</v>
      </c>
    </row>
    <row r="14" spans="1:19" x14ac:dyDescent="0.25">
      <c r="K14" s="224" t="s">
        <v>35</v>
      </c>
      <c r="L14" s="1817">
        <v>117927</v>
      </c>
      <c r="M14" s="1816">
        <v>941</v>
      </c>
      <c r="N14" s="1815">
        <v>9561</v>
      </c>
      <c r="O14" s="1840">
        <f t="shared" si="5"/>
        <v>128429</v>
      </c>
      <c r="P14" s="1847">
        <f t="shared" si="6"/>
        <v>25955.25261</v>
      </c>
      <c r="Q14" s="1844">
        <f t="shared" si="7"/>
        <v>102473.74739</v>
      </c>
      <c r="R14" s="1845">
        <f t="shared" si="8"/>
        <v>12809218423.75</v>
      </c>
    </row>
    <row r="15" spans="1:19" x14ac:dyDescent="0.25">
      <c r="K15" s="224" t="s">
        <v>36</v>
      </c>
      <c r="L15" s="1831">
        <v>167186</v>
      </c>
      <c r="M15" s="1822">
        <v>5666</v>
      </c>
      <c r="N15" s="1837">
        <v>8684</v>
      </c>
      <c r="O15" s="1840">
        <f t="shared" si="5"/>
        <v>181536</v>
      </c>
      <c r="P15" s="1847">
        <f t="shared" si="6"/>
        <v>36505.525050000004</v>
      </c>
      <c r="Q15" s="1844">
        <f t="shared" si="7"/>
        <v>145030.47495</v>
      </c>
      <c r="R15" s="1845">
        <f t="shared" si="8"/>
        <v>18128809368.750004</v>
      </c>
    </row>
    <row r="16" spans="1:19" ht="15.75" thickBot="1" x14ac:dyDescent="0.3">
      <c r="K16" s="343" t="s">
        <v>37</v>
      </c>
      <c r="L16" s="1814">
        <v>122320</v>
      </c>
      <c r="M16" s="1825">
        <v>1246</v>
      </c>
      <c r="N16" s="1825">
        <v>8097</v>
      </c>
      <c r="O16" s="1848">
        <f t="shared" si="5"/>
        <v>131663</v>
      </c>
      <c r="P16" s="1849">
        <f t="shared" si="6"/>
        <v>30083.892</v>
      </c>
      <c r="Q16" s="1850">
        <f t="shared" si="7"/>
        <v>101579.10800000001</v>
      </c>
      <c r="R16" s="1851">
        <f t="shared" si="8"/>
        <v>12697388500</v>
      </c>
    </row>
    <row r="17" spans="10:20" ht="16.5" thickTop="1" thickBot="1" x14ac:dyDescent="0.3">
      <c r="K17" s="186" t="s">
        <v>38</v>
      </c>
      <c r="L17" s="1852">
        <f>L10+L11+L12+L13+L14+L15+L16</f>
        <v>727523</v>
      </c>
      <c r="M17" s="1853">
        <f>M10+M11+M12+M13+M14+M15+M16</f>
        <v>25427</v>
      </c>
      <c r="N17" s="1828">
        <f>N10+N11+N12+N13+N14+N15+N16</f>
        <v>55151</v>
      </c>
      <c r="O17" s="1826">
        <f>O10+O11+O12+O13+O14+O15+O16</f>
        <v>808101</v>
      </c>
      <c r="P17" s="1854">
        <f>P10+P11+P12+P13+P14+P15+P16</f>
        <v>183367.97726999997</v>
      </c>
      <c r="Q17" s="1855">
        <f t="shared" si="7"/>
        <v>624733.02273000008</v>
      </c>
      <c r="R17" s="1832">
        <f t="shared" si="8"/>
        <v>78091627841.250015</v>
      </c>
    </row>
    <row r="18" spans="10:20" ht="15.75" thickTop="1" x14ac:dyDescent="0.25">
      <c r="K18" s="1100"/>
    </row>
    <row r="21" spans="10:20" x14ac:dyDescent="0.25">
      <c r="L21" s="93"/>
    </row>
    <row r="30" spans="10:20" x14ac:dyDescent="0.25">
      <c r="J30" s="8">
        <v>32</v>
      </c>
      <c r="T30" s="8">
        <v>33</v>
      </c>
    </row>
  </sheetData>
  <mergeCells count="9">
    <mergeCell ref="Q8:Q9"/>
    <mergeCell ref="R8:R9"/>
    <mergeCell ref="B3:E3"/>
    <mergeCell ref="F3:I3"/>
    <mergeCell ref="A3:A4"/>
    <mergeCell ref="J3:J4"/>
    <mergeCell ref="L8:O8"/>
    <mergeCell ref="K8:K9"/>
    <mergeCell ref="P8:P9"/>
  </mergeCells>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33"/>
  <sheetViews>
    <sheetView zoomScaleNormal="100" workbookViewId="0">
      <selection activeCell="E19" sqref="E19"/>
    </sheetView>
  </sheetViews>
  <sheetFormatPr baseColWidth="10" defaultRowHeight="15" x14ac:dyDescent="0.25"/>
  <cols>
    <col min="1" max="1" width="14.85546875" customWidth="1"/>
    <col min="2" max="2" width="22" customWidth="1"/>
    <col min="3" max="3" width="18.5703125" customWidth="1"/>
    <col min="5" max="5" width="14.5703125" customWidth="1"/>
    <col min="8" max="8" width="13" customWidth="1"/>
  </cols>
  <sheetData>
    <row r="1" spans="1:9" x14ac:dyDescent="0.25">
      <c r="A1" s="8" t="s">
        <v>566</v>
      </c>
      <c r="B1" s="1841"/>
    </row>
    <row r="2" spans="1:9" ht="15.75" thickBot="1" x14ac:dyDescent="0.3"/>
    <row r="3" spans="1:9" ht="15.75" thickTop="1" x14ac:dyDescent="0.25">
      <c r="A3" s="2366" t="s">
        <v>28</v>
      </c>
      <c r="B3" s="2387" t="s">
        <v>59</v>
      </c>
      <c r="C3" s="2351" t="s">
        <v>172</v>
      </c>
      <c r="D3" s="2352"/>
      <c r="E3" s="2352"/>
      <c r="F3" s="2352"/>
      <c r="G3" s="2352"/>
      <c r="H3" s="2352"/>
      <c r="I3" s="2353"/>
    </row>
    <row r="4" spans="1:9" ht="15.75" thickBot="1" x14ac:dyDescent="0.3">
      <c r="A4" s="2368"/>
      <c r="B4" s="2389"/>
      <c r="C4" s="340" t="s">
        <v>492</v>
      </c>
      <c r="D4" s="42" t="s">
        <v>173</v>
      </c>
      <c r="E4" s="42" t="s">
        <v>174</v>
      </c>
      <c r="F4" s="42" t="s">
        <v>175</v>
      </c>
      <c r="G4" s="42" t="s">
        <v>176</v>
      </c>
      <c r="H4" s="760" t="s">
        <v>493</v>
      </c>
      <c r="I4" s="124" t="s">
        <v>17</v>
      </c>
    </row>
    <row r="5" spans="1:9" ht="15.75" thickTop="1" x14ac:dyDescent="0.25">
      <c r="A5" s="680" t="s">
        <v>471</v>
      </c>
      <c r="B5" s="1939">
        <v>691</v>
      </c>
      <c r="C5" s="1872">
        <v>9</v>
      </c>
      <c r="D5" s="1869">
        <v>278.43</v>
      </c>
      <c r="E5" s="1869">
        <v>106.03</v>
      </c>
      <c r="F5" s="1869">
        <v>0</v>
      </c>
      <c r="G5" s="1869">
        <v>0</v>
      </c>
      <c r="H5" s="1868">
        <v>25.35</v>
      </c>
      <c r="I5" s="808">
        <f>C5+D5+E5+F5+G5+H5</f>
        <v>418.81000000000006</v>
      </c>
    </row>
    <row r="6" spans="1:9" x14ac:dyDescent="0.25">
      <c r="A6" s="224" t="s">
        <v>470</v>
      </c>
      <c r="B6" s="1951">
        <v>105</v>
      </c>
      <c r="C6" s="1887">
        <v>2</v>
      </c>
      <c r="D6" s="1856">
        <v>73.95</v>
      </c>
      <c r="E6" s="1856">
        <v>0</v>
      </c>
      <c r="F6" s="1856">
        <v>0</v>
      </c>
      <c r="G6" s="1856">
        <v>0</v>
      </c>
      <c r="H6" s="1856">
        <v>0</v>
      </c>
      <c r="I6" s="1839">
        <f t="shared" ref="I6:I12" si="0">C6+D6+E6+F6+G6+H6</f>
        <v>75.95</v>
      </c>
    </row>
    <row r="7" spans="1:9" x14ac:dyDescent="0.25">
      <c r="A7" s="224" t="s">
        <v>33</v>
      </c>
      <c r="B7" s="1878">
        <v>2010</v>
      </c>
      <c r="C7" s="1873">
        <v>92.49</v>
      </c>
      <c r="D7" s="1870">
        <v>1016.27</v>
      </c>
      <c r="E7" s="1870">
        <v>594.33000000000004</v>
      </c>
      <c r="F7" s="1870">
        <v>0</v>
      </c>
      <c r="G7" s="1870">
        <v>0</v>
      </c>
      <c r="H7" s="1874">
        <v>2</v>
      </c>
      <c r="I7" s="1839">
        <f t="shared" si="0"/>
        <v>1705.0900000000001</v>
      </c>
    </row>
    <row r="8" spans="1:9" x14ac:dyDescent="0.25">
      <c r="A8" s="224" t="s">
        <v>34</v>
      </c>
      <c r="B8" s="1878">
        <v>1750</v>
      </c>
      <c r="C8" s="1873">
        <v>5.77</v>
      </c>
      <c r="D8" s="1870">
        <v>106.71</v>
      </c>
      <c r="E8" s="1870">
        <v>13.25</v>
      </c>
      <c r="F8" s="1870">
        <v>0</v>
      </c>
      <c r="G8" s="1870">
        <v>0</v>
      </c>
      <c r="H8" s="1874">
        <v>903.13</v>
      </c>
      <c r="I8" s="1839">
        <f t="shared" si="0"/>
        <v>1028.8599999999999</v>
      </c>
    </row>
    <row r="9" spans="1:9" x14ac:dyDescent="0.25">
      <c r="A9" s="224" t="s">
        <v>35</v>
      </c>
      <c r="B9" s="1911">
        <v>2855</v>
      </c>
      <c r="C9" s="1909">
        <v>35.57</v>
      </c>
      <c r="D9" s="2167">
        <v>2397.2813999999998</v>
      </c>
      <c r="E9" s="1907">
        <v>120.61</v>
      </c>
      <c r="F9" s="1907">
        <v>0</v>
      </c>
      <c r="G9" s="1907">
        <v>0</v>
      </c>
      <c r="H9" s="1889">
        <v>0</v>
      </c>
      <c r="I9" s="1839">
        <f t="shared" si="0"/>
        <v>2553.4614000000001</v>
      </c>
    </row>
    <row r="10" spans="1:9" x14ac:dyDescent="0.25">
      <c r="A10" s="2168" t="s">
        <v>36</v>
      </c>
      <c r="B10" s="358">
        <v>104</v>
      </c>
      <c r="C10" s="1875">
        <v>10.1</v>
      </c>
      <c r="D10" s="1871">
        <v>779.69</v>
      </c>
      <c r="E10" s="1871">
        <v>0</v>
      </c>
      <c r="F10" s="1871">
        <v>0</v>
      </c>
      <c r="G10" s="1871">
        <v>0</v>
      </c>
      <c r="H10" s="1874">
        <v>0</v>
      </c>
      <c r="I10" s="1839">
        <f t="shared" si="0"/>
        <v>789.79000000000008</v>
      </c>
    </row>
    <row r="11" spans="1:9" ht="15.75" thickBot="1" x14ac:dyDescent="0.3">
      <c r="A11" s="343" t="s">
        <v>37</v>
      </c>
      <c r="B11" s="1878">
        <v>570</v>
      </c>
      <c r="C11" s="1873">
        <v>6.64</v>
      </c>
      <c r="D11" s="1870">
        <v>230.45</v>
      </c>
      <c r="E11" s="1870">
        <v>45.5</v>
      </c>
      <c r="F11" s="1870">
        <v>0</v>
      </c>
      <c r="G11" s="1870">
        <v>0</v>
      </c>
      <c r="H11" s="1886">
        <v>0</v>
      </c>
      <c r="I11" s="1839">
        <f t="shared" si="0"/>
        <v>282.58999999999997</v>
      </c>
    </row>
    <row r="12" spans="1:9" ht="16.5" thickTop="1" thickBot="1" x14ac:dyDescent="0.3">
      <c r="A12" s="186" t="s">
        <v>38</v>
      </c>
      <c r="B12" s="707">
        <f>B5+B6+B7+B8+B9+B10+B11</f>
        <v>8085</v>
      </c>
      <c r="C12" s="793">
        <f t="shared" ref="C12:H12" si="1">C5+C6+C7+C8+C9+C10+C11</f>
        <v>161.56999999999996</v>
      </c>
      <c r="D12" s="739">
        <f t="shared" si="1"/>
        <v>4882.7813999999998</v>
      </c>
      <c r="E12" s="739">
        <f t="shared" si="1"/>
        <v>879.72</v>
      </c>
      <c r="F12" s="739">
        <f t="shared" si="1"/>
        <v>0</v>
      </c>
      <c r="G12" s="739">
        <f t="shared" si="1"/>
        <v>0</v>
      </c>
      <c r="H12" s="740">
        <f t="shared" si="1"/>
        <v>930.48</v>
      </c>
      <c r="I12" s="777">
        <f t="shared" si="0"/>
        <v>6854.5514000000003</v>
      </c>
    </row>
    <row r="13" spans="1:9" ht="15.75" thickTop="1" x14ac:dyDescent="0.25">
      <c r="A13" s="8" t="s">
        <v>735</v>
      </c>
    </row>
    <row r="14" spans="1:9" x14ac:dyDescent="0.25">
      <c r="A14" s="2530" t="s">
        <v>776</v>
      </c>
      <c r="B14" s="2406"/>
      <c r="C14" s="2406"/>
      <c r="D14" s="2406"/>
      <c r="E14" s="2406"/>
      <c r="F14" s="2406"/>
      <c r="G14" s="2406"/>
      <c r="H14" s="2406"/>
      <c r="I14" s="2406"/>
    </row>
    <row r="15" spans="1:9" x14ac:dyDescent="0.25">
      <c r="A15" s="2406"/>
      <c r="B15" s="2406"/>
      <c r="C15" s="2406"/>
      <c r="D15" s="2406"/>
      <c r="E15" s="2406"/>
      <c r="F15" s="2406"/>
      <c r="G15" s="2406"/>
      <c r="H15" s="2406"/>
      <c r="I15" s="2406"/>
    </row>
    <row r="33" spans="9:9" x14ac:dyDescent="0.25">
      <c r="I33" s="8">
        <v>34</v>
      </c>
    </row>
  </sheetData>
  <mergeCells count="4">
    <mergeCell ref="C3:I3"/>
    <mergeCell ref="A3:A4"/>
    <mergeCell ref="B3:B4"/>
    <mergeCell ref="A14:I15"/>
  </mergeCells>
  <pageMargins left="0.7" right="0.7" top="0.75" bottom="0.75"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9"/>
  <sheetViews>
    <sheetView zoomScaleNormal="100" workbookViewId="0">
      <selection activeCell="A43" sqref="A43"/>
    </sheetView>
  </sheetViews>
  <sheetFormatPr baseColWidth="10" defaultColWidth="24.28515625" defaultRowHeight="12.75" x14ac:dyDescent="0.2"/>
  <cols>
    <col min="1" max="1" width="23.140625" style="168" customWidth="1"/>
    <col min="2" max="2" width="8.140625" style="168" customWidth="1"/>
    <col min="3" max="3" width="9" style="168" customWidth="1"/>
    <col min="4" max="4" width="8.7109375" style="168" customWidth="1"/>
    <col min="5" max="5" width="8.5703125" style="168" customWidth="1"/>
    <col min="6" max="6" width="9.140625" style="168" customWidth="1"/>
    <col min="7" max="7" width="8.85546875" style="168" customWidth="1"/>
    <col min="8" max="8" width="9.5703125" style="168" customWidth="1"/>
    <col min="9" max="9" width="7.28515625" style="168" customWidth="1"/>
    <col min="10" max="10" width="7.85546875" style="168" customWidth="1"/>
    <col min="11" max="11" width="9.85546875" style="168" customWidth="1"/>
    <col min="12" max="255" width="11.42578125" style="168" customWidth="1"/>
    <col min="256" max="16384" width="24.28515625" style="168"/>
  </cols>
  <sheetData>
    <row r="1" spans="1:15" x14ac:dyDescent="0.2">
      <c r="A1" s="167" t="s">
        <v>567</v>
      </c>
      <c r="J1" s="169"/>
      <c r="K1" s="122"/>
      <c r="L1" s="122"/>
      <c r="M1" s="122"/>
      <c r="N1" s="122"/>
      <c r="O1" s="122"/>
    </row>
    <row r="2" spans="1:15" ht="13.5" thickBot="1" x14ac:dyDescent="0.25">
      <c r="A2" s="167"/>
      <c r="J2" s="169"/>
      <c r="K2" s="122"/>
      <c r="L2" s="122"/>
      <c r="M2" s="122"/>
      <c r="N2" s="122"/>
      <c r="O2" s="122"/>
    </row>
    <row r="3" spans="1:15" ht="12" customHeight="1" thickTop="1" thickBot="1" x14ac:dyDescent="0.25">
      <c r="B3" s="2532" t="s">
        <v>473</v>
      </c>
      <c r="C3" s="2533"/>
      <c r="D3" s="2533"/>
      <c r="E3" s="2533"/>
      <c r="F3" s="2533"/>
      <c r="G3" s="2532" t="s">
        <v>472</v>
      </c>
      <c r="H3" s="2533"/>
      <c r="I3" s="2533"/>
      <c r="J3" s="2533"/>
      <c r="K3" s="2534"/>
      <c r="L3" s="122"/>
      <c r="M3" s="122"/>
      <c r="N3" s="122"/>
      <c r="O3" s="122"/>
    </row>
    <row r="4" spans="1:15" ht="12" customHeight="1" thickTop="1" thickBot="1" x14ac:dyDescent="0.25">
      <c r="A4" s="180" t="s">
        <v>94</v>
      </c>
      <c r="B4" s="172" t="s">
        <v>177</v>
      </c>
      <c r="C4" s="170" t="s">
        <v>178</v>
      </c>
      <c r="D4" s="170" t="s">
        <v>179</v>
      </c>
      <c r="E4" s="177" t="s">
        <v>180</v>
      </c>
      <c r="F4" s="809" t="s">
        <v>17</v>
      </c>
      <c r="G4" s="172" t="s">
        <v>177</v>
      </c>
      <c r="H4" s="170" t="s">
        <v>178</v>
      </c>
      <c r="I4" s="170" t="s">
        <v>179</v>
      </c>
      <c r="J4" s="177" t="s">
        <v>180</v>
      </c>
      <c r="K4" s="809" t="s">
        <v>17</v>
      </c>
      <c r="L4" s="171"/>
      <c r="M4" s="171"/>
      <c r="N4" s="171"/>
      <c r="O4" s="171"/>
    </row>
    <row r="5" spans="1:15" ht="12" customHeight="1" thickTop="1" x14ac:dyDescent="0.2">
      <c r="A5" s="181" t="s">
        <v>181</v>
      </c>
      <c r="B5" s="1880">
        <v>49</v>
      </c>
      <c r="C5" s="1881">
        <v>0</v>
      </c>
      <c r="D5" s="1881">
        <v>12</v>
      </c>
      <c r="E5" s="1929">
        <v>0</v>
      </c>
      <c r="F5" s="810">
        <f>E5+D5+C5+B5</f>
        <v>61</v>
      </c>
      <c r="G5" s="1880">
        <v>12</v>
      </c>
      <c r="H5" s="1881">
        <v>0</v>
      </c>
      <c r="I5" s="1881">
        <v>5</v>
      </c>
      <c r="J5" s="1929">
        <v>0</v>
      </c>
      <c r="K5" s="810">
        <f>J5+I5+H5+G5</f>
        <v>17</v>
      </c>
      <c r="L5" s="122"/>
      <c r="M5" s="122"/>
      <c r="N5" s="122"/>
      <c r="O5" s="122"/>
    </row>
    <row r="6" spans="1:15" ht="12" customHeight="1" x14ac:dyDescent="0.2">
      <c r="A6" s="182" t="s">
        <v>182</v>
      </c>
      <c r="B6" s="1882">
        <v>7</v>
      </c>
      <c r="C6" s="1881">
        <v>0</v>
      </c>
      <c r="D6" s="1883">
        <v>4</v>
      </c>
      <c r="E6" s="1929">
        <v>0</v>
      </c>
      <c r="F6" s="810">
        <f t="shared" ref="F6:F21" si="0">E6+D6+C6+B6</f>
        <v>11</v>
      </c>
      <c r="G6" s="1882">
        <v>1</v>
      </c>
      <c r="H6" s="1881">
        <v>0</v>
      </c>
      <c r="I6" s="1883">
        <v>2</v>
      </c>
      <c r="J6" s="1929">
        <v>0</v>
      </c>
      <c r="K6" s="810">
        <f t="shared" ref="K6:K21" si="1">J6+I6+H6+G6</f>
        <v>3</v>
      </c>
      <c r="L6" s="122"/>
      <c r="M6" s="122"/>
      <c r="N6" s="122"/>
      <c r="O6" s="122"/>
    </row>
    <row r="7" spans="1:15" ht="12" customHeight="1" x14ac:dyDescent="0.2">
      <c r="A7" s="182" t="s">
        <v>183</v>
      </c>
      <c r="B7" s="1882">
        <v>6</v>
      </c>
      <c r="C7" s="1881">
        <v>0</v>
      </c>
      <c r="D7" s="1883">
        <v>4</v>
      </c>
      <c r="E7" s="1929">
        <v>0</v>
      </c>
      <c r="F7" s="810">
        <f t="shared" si="0"/>
        <v>10</v>
      </c>
      <c r="G7" s="1882">
        <v>0</v>
      </c>
      <c r="H7" s="1881">
        <v>0</v>
      </c>
      <c r="I7" s="1883">
        <v>0</v>
      </c>
      <c r="J7" s="1929">
        <v>0</v>
      </c>
      <c r="K7" s="810">
        <f t="shared" si="1"/>
        <v>0</v>
      </c>
      <c r="L7" s="122"/>
      <c r="M7" s="122"/>
      <c r="N7" s="122"/>
      <c r="O7" s="122"/>
    </row>
    <row r="8" spans="1:15" ht="12" customHeight="1" x14ac:dyDescent="0.2">
      <c r="A8" s="182" t="s">
        <v>184</v>
      </c>
      <c r="B8" s="1882">
        <v>20</v>
      </c>
      <c r="C8" s="1881">
        <v>0</v>
      </c>
      <c r="D8" s="1883">
        <v>10</v>
      </c>
      <c r="E8" s="1929">
        <v>0</v>
      </c>
      <c r="F8" s="810">
        <f t="shared" si="0"/>
        <v>30</v>
      </c>
      <c r="G8" s="1882">
        <v>12</v>
      </c>
      <c r="H8" s="1881">
        <v>0</v>
      </c>
      <c r="I8" s="1883">
        <v>7</v>
      </c>
      <c r="J8" s="1929">
        <v>0</v>
      </c>
      <c r="K8" s="810">
        <f t="shared" si="1"/>
        <v>19</v>
      </c>
      <c r="L8" s="122"/>
      <c r="M8" s="122"/>
      <c r="N8" s="122"/>
      <c r="O8" s="122"/>
    </row>
    <row r="9" spans="1:15" ht="12" customHeight="1" x14ac:dyDescent="0.2">
      <c r="A9" s="182" t="s">
        <v>185</v>
      </c>
      <c r="B9" s="1882">
        <v>0</v>
      </c>
      <c r="C9" s="1881">
        <v>0</v>
      </c>
      <c r="D9" s="1883">
        <v>0</v>
      </c>
      <c r="E9" s="1930">
        <v>3</v>
      </c>
      <c r="F9" s="810">
        <f t="shared" si="0"/>
        <v>3</v>
      </c>
      <c r="G9" s="1882">
        <v>0</v>
      </c>
      <c r="H9" s="1881">
        <v>0</v>
      </c>
      <c r="I9" s="1883">
        <v>0</v>
      </c>
      <c r="J9" s="1930">
        <v>1</v>
      </c>
      <c r="K9" s="810">
        <f t="shared" si="1"/>
        <v>1</v>
      </c>
      <c r="L9" s="122"/>
      <c r="M9" s="122"/>
      <c r="N9" s="122"/>
      <c r="O9" s="122"/>
    </row>
    <row r="10" spans="1:15" ht="12" customHeight="1" x14ac:dyDescent="0.2">
      <c r="A10" s="182" t="s">
        <v>186</v>
      </c>
      <c r="B10" s="1882">
        <v>2</v>
      </c>
      <c r="C10" s="1881">
        <v>0</v>
      </c>
      <c r="D10" s="1883">
        <v>0</v>
      </c>
      <c r="E10" s="1930">
        <v>0</v>
      </c>
      <c r="F10" s="810">
        <f t="shared" si="0"/>
        <v>2</v>
      </c>
      <c r="G10" s="1882">
        <v>0</v>
      </c>
      <c r="H10" s="1881">
        <v>0</v>
      </c>
      <c r="I10" s="1883">
        <v>0</v>
      </c>
      <c r="J10" s="1930">
        <v>0</v>
      </c>
      <c r="K10" s="810">
        <f t="shared" si="1"/>
        <v>0</v>
      </c>
      <c r="L10" s="122"/>
      <c r="M10" s="122"/>
      <c r="N10" s="122"/>
      <c r="O10" s="122"/>
    </row>
    <row r="11" spans="1:15" ht="12" customHeight="1" x14ac:dyDescent="0.2">
      <c r="A11" s="182" t="s">
        <v>187</v>
      </c>
      <c r="B11" s="1882">
        <v>10</v>
      </c>
      <c r="C11" s="1881">
        <v>0</v>
      </c>
      <c r="D11" s="1883">
        <v>1</v>
      </c>
      <c r="E11" s="1930">
        <v>0</v>
      </c>
      <c r="F11" s="810">
        <f t="shared" si="0"/>
        <v>11</v>
      </c>
      <c r="G11" s="1882">
        <v>1</v>
      </c>
      <c r="H11" s="1881">
        <v>0</v>
      </c>
      <c r="I11" s="1883">
        <v>1</v>
      </c>
      <c r="J11" s="1930">
        <v>0</v>
      </c>
      <c r="K11" s="810">
        <f t="shared" si="1"/>
        <v>2</v>
      </c>
      <c r="L11" s="122"/>
      <c r="M11" s="122"/>
      <c r="N11" s="122"/>
      <c r="O11" s="122"/>
    </row>
    <row r="12" spans="1:15" ht="12" customHeight="1" x14ac:dyDescent="0.2">
      <c r="A12" s="182" t="s">
        <v>188</v>
      </c>
      <c r="B12" s="1882">
        <v>6</v>
      </c>
      <c r="C12" s="1881">
        <v>0</v>
      </c>
      <c r="D12" s="1883">
        <v>0</v>
      </c>
      <c r="E12" s="1930">
        <v>0</v>
      </c>
      <c r="F12" s="810">
        <f t="shared" si="0"/>
        <v>6</v>
      </c>
      <c r="G12" s="1882">
        <v>0</v>
      </c>
      <c r="H12" s="1881">
        <v>0</v>
      </c>
      <c r="I12" s="1883">
        <v>0</v>
      </c>
      <c r="J12" s="1930">
        <v>3</v>
      </c>
      <c r="K12" s="810">
        <f t="shared" si="1"/>
        <v>3</v>
      </c>
      <c r="L12" s="122"/>
      <c r="M12" s="122"/>
      <c r="N12" s="122"/>
      <c r="O12" s="122"/>
    </row>
    <row r="13" spans="1:15" ht="12" customHeight="1" x14ac:dyDescent="0.2">
      <c r="A13" s="182" t="s">
        <v>189</v>
      </c>
      <c r="B13" s="1882">
        <v>4</v>
      </c>
      <c r="C13" s="1881">
        <v>0</v>
      </c>
      <c r="D13" s="1883">
        <v>0</v>
      </c>
      <c r="E13" s="1930">
        <v>14</v>
      </c>
      <c r="F13" s="810">
        <f t="shared" si="0"/>
        <v>18</v>
      </c>
      <c r="G13" s="1882">
        <v>0</v>
      </c>
      <c r="H13" s="1881">
        <v>0</v>
      </c>
      <c r="I13" s="1883">
        <v>0</v>
      </c>
      <c r="J13" s="1930">
        <v>540</v>
      </c>
      <c r="K13" s="810">
        <f t="shared" si="1"/>
        <v>540</v>
      </c>
      <c r="L13" s="122"/>
      <c r="M13" s="122"/>
      <c r="N13" s="122"/>
      <c r="O13" s="122"/>
    </row>
    <row r="14" spans="1:15" ht="12" customHeight="1" x14ac:dyDescent="0.2">
      <c r="A14" s="182" t="s">
        <v>190</v>
      </c>
      <c r="B14" s="1882">
        <v>2</v>
      </c>
      <c r="C14" s="1881">
        <v>0</v>
      </c>
      <c r="D14" s="1883">
        <v>0</v>
      </c>
      <c r="E14" s="1930">
        <v>0</v>
      </c>
      <c r="F14" s="810">
        <f t="shared" si="0"/>
        <v>2</v>
      </c>
      <c r="G14" s="1882">
        <v>0</v>
      </c>
      <c r="H14" s="1881">
        <v>0</v>
      </c>
      <c r="I14" s="1883">
        <v>0</v>
      </c>
      <c r="J14" s="1930">
        <v>0</v>
      </c>
      <c r="K14" s="810">
        <f t="shared" si="1"/>
        <v>0</v>
      </c>
      <c r="L14" s="122"/>
      <c r="M14" s="122"/>
      <c r="N14" s="122"/>
      <c r="O14" s="122"/>
    </row>
    <row r="15" spans="1:15" ht="12" customHeight="1" x14ac:dyDescent="0.2">
      <c r="A15" s="182" t="s">
        <v>191</v>
      </c>
      <c r="B15" s="1882">
        <v>4</v>
      </c>
      <c r="C15" s="1881">
        <v>0</v>
      </c>
      <c r="D15" s="1883">
        <v>0</v>
      </c>
      <c r="E15" s="1930">
        <v>0</v>
      </c>
      <c r="F15" s="810">
        <f t="shared" si="0"/>
        <v>4</v>
      </c>
      <c r="G15" s="1882">
        <v>2</v>
      </c>
      <c r="H15" s="1881">
        <v>0</v>
      </c>
      <c r="I15" s="1883">
        <v>0</v>
      </c>
      <c r="J15" s="1930">
        <v>2</v>
      </c>
      <c r="K15" s="810">
        <f t="shared" si="1"/>
        <v>4</v>
      </c>
      <c r="L15" s="122"/>
      <c r="M15" s="122"/>
      <c r="N15" s="122"/>
      <c r="O15" s="122"/>
    </row>
    <row r="16" spans="1:15" ht="12" customHeight="1" x14ac:dyDescent="0.2">
      <c r="A16" s="182" t="s">
        <v>192</v>
      </c>
      <c r="B16" s="1882">
        <v>34</v>
      </c>
      <c r="C16" s="1881">
        <v>0</v>
      </c>
      <c r="D16" s="1883">
        <v>11</v>
      </c>
      <c r="E16" s="1930">
        <v>0</v>
      </c>
      <c r="F16" s="810">
        <f t="shared" si="0"/>
        <v>45</v>
      </c>
      <c r="G16" s="1882">
        <v>5</v>
      </c>
      <c r="H16" s="1881">
        <v>0</v>
      </c>
      <c r="I16" s="1883">
        <v>3</v>
      </c>
      <c r="J16" s="1930">
        <v>2</v>
      </c>
      <c r="K16" s="810">
        <f t="shared" si="1"/>
        <v>10</v>
      </c>
      <c r="L16" s="122"/>
      <c r="M16" s="122"/>
      <c r="N16" s="122"/>
      <c r="O16" s="122"/>
    </row>
    <row r="17" spans="1:15" ht="12" customHeight="1" x14ac:dyDescent="0.2">
      <c r="A17" s="182" t="s">
        <v>193</v>
      </c>
      <c r="B17" s="1882">
        <v>32</v>
      </c>
      <c r="C17" s="1881">
        <v>0</v>
      </c>
      <c r="D17" s="1883">
        <v>0</v>
      </c>
      <c r="E17" s="1930">
        <v>7</v>
      </c>
      <c r="F17" s="810">
        <f t="shared" si="0"/>
        <v>39</v>
      </c>
      <c r="G17" s="1882">
        <v>0</v>
      </c>
      <c r="H17" s="1881">
        <v>0</v>
      </c>
      <c r="I17" s="1883">
        <v>0</v>
      </c>
      <c r="J17" s="1930">
        <v>1</v>
      </c>
      <c r="K17" s="810">
        <f t="shared" si="1"/>
        <v>1</v>
      </c>
      <c r="L17" s="122"/>
      <c r="M17" s="122"/>
      <c r="N17" s="122"/>
      <c r="O17" s="122"/>
    </row>
    <row r="18" spans="1:15" ht="12" customHeight="1" x14ac:dyDescent="0.2">
      <c r="A18" s="182" t="s">
        <v>194</v>
      </c>
      <c r="B18" s="1882">
        <v>0</v>
      </c>
      <c r="C18" s="1883">
        <v>0</v>
      </c>
      <c r="D18" s="1883">
        <v>0</v>
      </c>
      <c r="E18" s="1930">
        <v>8</v>
      </c>
      <c r="F18" s="810">
        <f t="shared" si="0"/>
        <v>8</v>
      </c>
      <c r="G18" s="1882">
        <v>0</v>
      </c>
      <c r="H18" s="1881">
        <v>0</v>
      </c>
      <c r="I18" s="1883">
        <v>0</v>
      </c>
      <c r="J18" s="1930">
        <v>29</v>
      </c>
      <c r="K18" s="810">
        <f t="shared" si="1"/>
        <v>29</v>
      </c>
      <c r="L18" s="122"/>
      <c r="M18" s="122"/>
      <c r="N18" s="122"/>
      <c r="O18" s="122"/>
    </row>
    <row r="19" spans="1:15" ht="12" customHeight="1" x14ac:dyDescent="0.2">
      <c r="A19" s="989" t="s">
        <v>640</v>
      </c>
      <c r="B19" s="1942">
        <v>0</v>
      </c>
      <c r="C19" s="1883">
        <v>0</v>
      </c>
      <c r="D19" s="1944">
        <v>0</v>
      </c>
      <c r="E19" s="1950">
        <v>0</v>
      </c>
      <c r="F19" s="810">
        <f t="shared" si="0"/>
        <v>0</v>
      </c>
      <c r="G19" s="1942">
        <v>0</v>
      </c>
      <c r="H19" s="1883">
        <v>0</v>
      </c>
      <c r="I19" s="1944">
        <v>0</v>
      </c>
      <c r="J19" s="1950">
        <v>70</v>
      </c>
      <c r="K19" s="810">
        <f t="shared" si="1"/>
        <v>70</v>
      </c>
      <c r="L19" s="122"/>
      <c r="M19" s="122"/>
      <c r="N19" s="122"/>
      <c r="O19" s="122"/>
    </row>
    <row r="20" spans="1:15" ht="12" customHeight="1" x14ac:dyDescent="0.2">
      <c r="A20" s="989" t="s">
        <v>639</v>
      </c>
      <c r="B20" s="1942">
        <v>0</v>
      </c>
      <c r="C20" s="1883">
        <v>0</v>
      </c>
      <c r="D20" s="1944">
        <v>0</v>
      </c>
      <c r="E20" s="1950">
        <v>300</v>
      </c>
      <c r="F20" s="810">
        <f t="shared" si="0"/>
        <v>300</v>
      </c>
      <c r="G20" s="1942">
        <v>0</v>
      </c>
      <c r="H20" s="1943">
        <v>0</v>
      </c>
      <c r="I20" s="1944">
        <v>0</v>
      </c>
      <c r="J20" s="1950">
        <v>280</v>
      </c>
      <c r="K20" s="810">
        <f t="shared" si="1"/>
        <v>280</v>
      </c>
      <c r="L20" s="122"/>
      <c r="M20" s="122"/>
      <c r="N20" s="122"/>
      <c r="O20" s="122"/>
    </row>
    <row r="21" spans="1:15" ht="12" customHeight="1" thickBot="1" x14ac:dyDescent="0.25">
      <c r="A21" s="183" t="s">
        <v>195</v>
      </c>
      <c r="B21" s="1884">
        <v>0</v>
      </c>
      <c r="C21" s="1885">
        <v>0</v>
      </c>
      <c r="D21" s="1885">
        <v>0</v>
      </c>
      <c r="E21" s="1877">
        <v>0</v>
      </c>
      <c r="F21" s="1066">
        <f t="shared" si="0"/>
        <v>0</v>
      </c>
      <c r="G21" s="1884">
        <v>0</v>
      </c>
      <c r="H21" s="1885">
        <v>0</v>
      </c>
      <c r="I21" s="1885">
        <v>0</v>
      </c>
      <c r="J21" s="1877">
        <v>0</v>
      </c>
      <c r="K21" s="1066">
        <f t="shared" si="1"/>
        <v>0</v>
      </c>
      <c r="L21" s="122"/>
      <c r="M21" s="122"/>
      <c r="N21" s="122"/>
      <c r="O21" s="122"/>
    </row>
    <row r="22" spans="1:15" ht="14.25" thickTop="1" thickBot="1" x14ac:dyDescent="0.25">
      <c r="A22" s="184"/>
      <c r="B22" s="178"/>
      <c r="C22" s="178"/>
      <c r="D22" s="178"/>
      <c r="E22" s="178"/>
      <c r="F22" s="179"/>
      <c r="G22" s="178"/>
      <c r="H22" s="178"/>
      <c r="I22" s="178"/>
      <c r="J22" s="178"/>
      <c r="K22" s="178"/>
      <c r="L22" s="122"/>
      <c r="M22" s="122"/>
      <c r="N22" s="122"/>
      <c r="O22" s="122"/>
    </row>
    <row r="23" spans="1:15" ht="14.25" thickTop="1" thickBot="1" x14ac:dyDescent="0.25">
      <c r="B23" s="2532" t="s">
        <v>302</v>
      </c>
      <c r="C23" s="2533"/>
      <c r="D23" s="2533"/>
      <c r="E23" s="2533"/>
      <c r="F23" s="2534"/>
      <c r="G23" s="2532" t="s">
        <v>303</v>
      </c>
      <c r="H23" s="2533"/>
      <c r="I23" s="2533"/>
      <c r="J23" s="2533"/>
      <c r="K23" s="2534"/>
    </row>
    <row r="24" spans="1:15" ht="12" customHeight="1" thickTop="1" thickBot="1" x14ac:dyDescent="0.25">
      <c r="A24" s="180" t="s">
        <v>94</v>
      </c>
      <c r="B24" s="172" t="s">
        <v>542</v>
      </c>
      <c r="C24" s="170" t="s">
        <v>543</v>
      </c>
      <c r="D24" s="170" t="s">
        <v>179</v>
      </c>
      <c r="E24" s="177" t="s">
        <v>180</v>
      </c>
      <c r="F24" s="809" t="s">
        <v>17</v>
      </c>
      <c r="G24" s="172" t="s">
        <v>479</v>
      </c>
      <c r="H24" s="170" t="s">
        <v>178</v>
      </c>
      <c r="I24" s="170" t="s">
        <v>179</v>
      </c>
      <c r="J24" s="177" t="s">
        <v>180</v>
      </c>
      <c r="K24" s="809" t="s">
        <v>17</v>
      </c>
    </row>
    <row r="25" spans="1:15" ht="12" customHeight="1" thickTop="1" x14ac:dyDescent="0.2">
      <c r="A25" s="181" t="s">
        <v>181</v>
      </c>
      <c r="B25" s="1880">
        <v>30</v>
      </c>
      <c r="C25" s="1881">
        <v>20</v>
      </c>
      <c r="D25" s="1881">
        <v>0</v>
      </c>
      <c r="E25" s="1929">
        <v>0</v>
      </c>
      <c r="F25" s="810">
        <f>E25+D25+C25+B25</f>
        <v>50</v>
      </c>
      <c r="G25" s="2291">
        <v>15</v>
      </c>
      <c r="H25" s="1857"/>
      <c r="I25" s="1881"/>
      <c r="J25" s="1929"/>
      <c r="K25" s="813">
        <f>J25+I25+H25+G25</f>
        <v>15</v>
      </c>
    </row>
    <row r="26" spans="1:15" ht="12" customHeight="1" x14ac:dyDescent="0.2">
      <c r="A26" s="182" t="s">
        <v>182</v>
      </c>
      <c r="B26" s="1882">
        <v>7</v>
      </c>
      <c r="C26" s="1883">
        <v>3</v>
      </c>
      <c r="D26" s="1883">
        <v>0</v>
      </c>
      <c r="E26" s="1930">
        <v>10</v>
      </c>
      <c r="F26" s="810">
        <f t="shared" ref="F26:F41" si="2">E26+D26+C26+B26</f>
        <v>20</v>
      </c>
      <c r="G26" s="2290">
        <v>0</v>
      </c>
      <c r="H26" s="1857"/>
      <c r="I26" s="1883"/>
      <c r="J26" s="1930"/>
      <c r="K26" s="813">
        <f t="shared" ref="K26:K41" si="3">J26+I26+H26+G26</f>
        <v>0</v>
      </c>
    </row>
    <row r="27" spans="1:15" ht="12" customHeight="1" x14ac:dyDescent="0.2">
      <c r="A27" s="182" t="s">
        <v>183</v>
      </c>
      <c r="B27" s="1882">
        <v>0</v>
      </c>
      <c r="C27" s="1883">
        <v>0</v>
      </c>
      <c r="D27" s="1883">
        <v>0</v>
      </c>
      <c r="E27" s="1930">
        <v>0</v>
      </c>
      <c r="F27" s="810">
        <f t="shared" si="2"/>
        <v>0</v>
      </c>
      <c r="G27" s="1857">
        <v>0</v>
      </c>
      <c r="H27" s="1857"/>
      <c r="I27" s="1883"/>
      <c r="J27" s="1930"/>
      <c r="K27" s="813">
        <f t="shared" si="3"/>
        <v>0</v>
      </c>
    </row>
    <row r="28" spans="1:15" ht="12" customHeight="1" x14ac:dyDescent="0.2">
      <c r="A28" s="182" t="s">
        <v>184</v>
      </c>
      <c r="B28" s="1882">
        <v>25</v>
      </c>
      <c r="C28" s="1883">
        <v>10</v>
      </c>
      <c r="D28" s="1883">
        <v>0</v>
      </c>
      <c r="E28" s="1930">
        <v>0</v>
      </c>
      <c r="F28" s="810">
        <f t="shared" si="2"/>
        <v>35</v>
      </c>
      <c r="G28" s="1857">
        <v>15</v>
      </c>
      <c r="H28" s="1857"/>
      <c r="I28" s="1883"/>
      <c r="J28" s="1930"/>
      <c r="K28" s="813">
        <f t="shared" si="3"/>
        <v>15</v>
      </c>
    </row>
    <row r="29" spans="1:15" ht="12" customHeight="1" x14ac:dyDescent="0.2">
      <c r="A29" s="182" t="s">
        <v>185</v>
      </c>
      <c r="B29" s="1882">
        <v>0</v>
      </c>
      <c r="C29" s="1883">
        <v>0</v>
      </c>
      <c r="D29" s="1883">
        <v>0</v>
      </c>
      <c r="E29" s="1930">
        <v>25</v>
      </c>
      <c r="F29" s="810">
        <f t="shared" si="2"/>
        <v>25</v>
      </c>
      <c r="G29" s="1857">
        <v>0</v>
      </c>
      <c r="H29" s="1857"/>
      <c r="I29" s="1883"/>
      <c r="J29" s="1930"/>
      <c r="K29" s="813">
        <f t="shared" si="3"/>
        <v>0</v>
      </c>
    </row>
    <row r="30" spans="1:15" ht="12" customHeight="1" x14ac:dyDescent="0.2">
      <c r="A30" s="182" t="s">
        <v>186</v>
      </c>
      <c r="B30" s="1882">
        <v>0</v>
      </c>
      <c r="C30" s="1883">
        <v>0</v>
      </c>
      <c r="D30" s="1883">
        <v>0</v>
      </c>
      <c r="E30" s="1930">
        <v>0</v>
      </c>
      <c r="F30" s="810">
        <f t="shared" si="2"/>
        <v>0</v>
      </c>
      <c r="G30" s="1857">
        <v>0</v>
      </c>
      <c r="H30" s="1857"/>
      <c r="I30" s="1883"/>
      <c r="J30" s="1930"/>
      <c r="K30" s="813">
        <f t="shared" si="3"/>
        <v>0</v>
      </c>
    </row>
    <row r="31" spans="1:15" ht="12" customHeight="1" x14ac:dyDescent="0.2">
      <c r="A31" s="182" t="s">
        <v>187</v>
      </c>
      <c r="B31" s="1882">
        <v>10</v>
      </c>
      <c r="C31" s="1883">
        <v>14</v>
      </c>
      <c r="D31" s="1883">
        <v>4</v>
      </c>
      <c r="E31" s="1930">
        <v>15</v>
      </c>
      <c r="F31" s="810">
        <f t="shared" si="2"/>
        <v>43</v>
      </c>
      <c r="G31" s="1857">
        <v>35</v>
      </c>
      <c r="H31" s="1857"/>
      <c r="I31" s="1883">
        <v>1</v>
      </c>
      <c r="J31" s="1930">
        <v>1</v>
      </c>
      <c r="K31" s="813">
        <f t="shared" si="3"/>
        <v>37</v>
      </c>
    </row>
    <row r="32" spans="1:15" ht="12" customHeight="1" x14ac:dyDescent="0.2">
      <c r="A32" s="182" t="s">
        <v>188</v>
      </c>
      <c r="B32" s="1882">
        <v>0</v>
      </c>
      <c r="C32" s="1883">
        <v>0</v>
      </c>
      <c r="D32" s="1883">
        <v>0</v>
      </c>
      <c r="E32" s="1930">
        <v>0</v>
      </c>
      <c r="F32" s="810">
        <f t="shared" si="2"/>
        <v>0</v>
      </c>
      <c r="G32" s="1857">
        <v>0</v>
      </c>
      <c r="H32" s="1857"/>
      <c r="I32" s="1883"/>
      <c r="J32" s="1930"/>
      <c r="K32" s="813">
        <f t="shared" si="3"/>
        <v>0</v>
      </c>
    </row>
    <row r="33" spans="1:15" ht="12" customHeight="1" x14ac:dyDescent="0.2">
      <c r="A33" s="182" t="s">
        <v>189</v>
      </c>
      <c r="B33" s="1882">
        <v>0</v>
      </c>
      <c r="C33" s="1883">
        <v>0</v>
      </c>
      <c r="D33" s="1883">
        <v>0</v>
      </c>
      <c r="E33" s="1930">
        <v>0</v>
      </c>
      <c r="F33" s="810">
        <f t="shared" si="2"/>
        <v>0</v>
      </c>
      <c r="G33" s="1857">
        <v>0</v>
      </c>
      <c r="H33" s="1857"/>
      <c r="I33" s="1883"/>
      <c r="J33" s="1930"/>
      <c r="K33" s="813">
        <f t="shared" si="3"/>
        <v>0</v>
      </c>
    </row>
    <row r="34" spans="1:15" ht="12" customHeight="1" x14ac:dyDescent="0.2">
      <c r="A34" s="182" t="s">
        <v>190</v>
      </c>
      <c r="B34" s="1882">
        <v>0</v>
      </c>
      <c r="C34" s="1883">
        <v>0</v>
      </c>
      <c r="D34" s="1883">
        <v>0</v>
      </c>
      <c r="E34" s="1930">
        <v>4</v>
      </c>
      <c r="F34" s="810">
        <f t="shared" si="2"/>
        <v>4</v>
      </c>
      <c r="G34" s="1857">
        <v>0</v>
      </c>
      <c r="H34" s="1857"/>
      <c r="I34" s="1883"/>
      <c r="J34" s="1930"/>
      <c r="K34" s="813">
        <f t="shared" si="3"/>
        <v>0</v>
      </c>
    </row>
    <row r="35" spans="1:15" ht="12" customHeight="1" x14ac:dyDescent="0.2">
      <c r="A35" s="182" t="s">
        <v>191</v>
      </c>
      <c r="B35" s="1882">
        <v>0</v>
      </c>
      <c r="C35" s="1883">
        <v>0</v>
      </c>
      <c r="D35" s="1883">
        <v>0</v>
      </c>
      <c r="E35" s="1930">
        <v>0</v>
      </c>
      <c r="F35" s="810">
        <f t="shared" si="2"/>
        <v>0</v>
      </c>
      <c r="G35" s="1857">
        <v>0</v>
      </c>
      <c r="H35" s="1857"/>
      <c r="I35" s="1883"/>
      <c r="J35" s="1930"/>
      <c r="K35" s="813">
        <f t="shared" si="3"/>
        <v>0</v>
      </c>
    </row>
    <row r="36" spans="1:15" ht="12" customHeight="1" x14ac:dyDescent="0.2">
      <c r="A36" s="182" t="s">
        <v>192</v>
      </c>
      <c r="B36" s="1882">
        <v>40</v>
      </c>
      <c r="C36" s="1883">
        <v>27</v>
      </c>
      <c r="D36" s="1883">
        <v>0</v>
      </c>
      <c r="E36" s="1930">
        <v>90</v>
      </c>
      <c r="F36" s="810">
        <f t="shared" si="2"/>
        <v>157</v>
      </c>
      <c r="G36" s="1857">
        <v>0</v>
      </c>
      <c r="H36" s="1857">
        <v>1</v>
      </c>
      <c r="I36" s="1883"/>
      <c r="J36" s="1930"/>
      <c r="K36" s="813">
        <f t="shared" si="3"/>
        <v>1</v>
      </c>
    </row>
    <row r="37" spans="1:15" ht="12" customHeight="1" x14ac:dyDescent="0.2">
      <c r="A37" s="182" t="s">
        <v>193</v>
      </c>
      <c r="B37" s="1882">
        <v>0</v>
      </c>
      <c r="C37" s="1883">
        <v>0</v>
      </c>
      <c r="D37" s="1883">
        <v>0</v>
      </c>
      <c r="E37" s="1930">
        <v>0</v>
      </c>
      <c r="F37" s="810">
        <f t="shared" si="2"/>
        <v>0</v>
      </c>
      <c r="G37" s="1857">
        <v>0</v>
      </c>
      <c r="H37" s="1857"/>
      <c r="I37" s="1883"/>
      <c r="J37" s="1930"/>
      <c r="K37" s="813">
        <f t="shared" si="3"/>
        <v>0</v>
      </c>
      <c r="L37" s="122"/>
      <c r="M37" s="122"/>
      <c r="N37" s="122"/>
      <c r="O37" s="122"/>
    </row>
    <row r="38" spans="1:15" ht="12" customHeight="1" x14ac:dyDescent="0.2">
      <c r="A38" s="182" t="s">
        <v>194</v>
      </c>
      <c r="B38" s="1882">
        <v>0</v>
      </c>
      <c r="C38" s="1883">
        <v>0</v>
      </c>
      <c r="D38" s="1883">
        <v>0</v>
      </c>
      <c r="E38" s="1930">
        <v>4</v>
      </c>
      <c r="F38" s="810">
        <f t="shared" si="2"/>
        <v>4</v>
      </c>
      <c r="G38" s="1857">
        <v>0</v>
      </c>
      <c r="H38" s="1857"/>
      <c r="I38" s="1883"/>
      <c r="J38" s="1930"/>
      <c r="K38" s="813">
        <f t="shared" si="3"/>
        <v>0</v>
      </c>
      <c r="L38" s="122"/>
      <c r="M38" s="122"/>
      <c r="N38" s="122"/>
      <c r="O38" s="122"/>
    </row>
    <row r="39" spans="1:15" ht="12" customHeight="1" x14ac:dyDescent="0.2">
      <c r="A39" s="989" t="s">
        <v>640</v>
      </c>
      <c r="B39" s="1942">
        <v>0</v>
      </c>
      <c r="C39" s="1944">
        <v>0</v>
      </c>
      <c r="D39" s="1944">
        <v>71</v>
      </c>
      <c r="E39" s="1950">
        <v>0</v>
      </c>
      <c r="F39" s="810">
        <f t="shared" si="2"/>
        <v>71</v>
      </c>
      <c r="G39" s="1857">
        <v>0</v>
      </c>
      <c r="H39" s="1857"/>
      <c r="I39" s="1944"/>
      <c r="J39" s="1950">
        <v>72</v>
      </c>
      <c r="K39" s="813">
        <f t="shared" si="3"/>
        <v>72</v>
      </c>
      <c r="L39" s="122"/>
      <c r="M39" s="122"/>
      <c r="N39" s="122"/>
      <c r="O39" s="122"/>
    </row>
    <row r="40" spans="1:15" ht="12" customHeight="1" x14ac:dyDescent="0.2">
      <c r="A40" s="989" t="s">
        <v>639</v>
      </c>
      <c r="B40" s="1942">
        <v>0</v>
      </c>
      <c r="C40" s="1944">
        <v>0</v>
      </c>
      <c r="D40" s="1944">
        <v>0</v>
      </c>
      <c r="E40" s="1950">
        <v>100</v>
      </c>
      <c r="F40" s="810">
        <f t="shared" si="2"/>
        <v>100</v>
      </c>
      <c r="G40" s="1857">
        <v>0</v>
      </c>
      <c r="H40" s="1857"/>
      <c r="I40" s="1944"/>
      <c r="J40" s="1950"/>
      <c r="K40" s="813">
        <f t="shared" si="3"/>
        <v>0</v>
      </c>
      <c r="L40" s="122"/>
      <c r="M40" s="122"/>
      <c r="N40" s="122"/>
      <c r="O40" s="122"/>
    </row>
    <row r="41" spans="1:15" ht="12" customHeight="1" thickBot="1" x14ac:dyDescent="0.25">
      <c r="A41" s="183" t="s">
        <v>195</v>
      </c>
      <c r="B41" s="1884">
        <v>0</v>
      </c>
      <c r="C41" s="1885">
        <v>0</v>
      </c>
      <c r="D41" s="1885">
        <v>0</v>
      </c>
      <c r="E41" s="1877">
        <v>0</v>
      </c>
      <c r="F41" s="1066">
        <f t="shared" si="2"/>
        <v>0</v>
      </c>
      <c r="G41" s="2292">
        <v>0</v>
      </c>
      <c r="H41" s="235"/>
      <c r="I41" s="235"/>
      <c r="J41" s="812"/>
      <c r="K41" s="1067">
        <f t="shared" si="3"/>
        <v>0</v>
      </c>
      <c r="L41" s="122"/>
      <c r="M41" s="122"/>
      <c r="N41" s="122"/>
      <c r="O41" s="122"/>
    </row>
    <row r="42" spans="1:15" ht="12" customHeight="1" thickTop="1" x14ac:dyDescent="0.2">
      <c r="A42" s="122"/>
      <c r="B42" s="122"/>
      <c r="C42" s="122"/>
      <c r="D42" s="122"/>
      <c r="E42" s="122"/>
      <c r="F42" s="169"/>
      <c r="L42" s="122"/>
      <c r="M42" s="122"/>
      <c r="N42" s="122"/>
      <c r="O42" s="122"/>
    </row>
    <row r="43" spans="1:15" ht="12" customHeight="1" x14ac:dyDescent="0.2">
      <c r="A43" s="122"/>
      <c r="B43" s="122"/>
      <c r="C43" s="122"/>
      <c r="D43" s="122"/>
      <c r="E43" s="122"/>
      <c r="F43" s="169"/>
      <c r="L43" s="122"/>
      <c r="M43" s="122"/>
      <c r="N43" s="122"/>
      <c r="O43" s="122"/>
    </row>
    <row r="44" spans="1:15" x14ac:dyDescent="0.2">
      <c r="L44" s="122"/>
      <c r="M44" s="122"/>
      <c r="N44" s="122"/>
      <c r="O44" s="122"/>
    </row>
    <row r="45" spans="1:15" ht="15" x14ac:dyDescent="0.2">
      <c r="L45" s="185"/>
      <c r="M45" s="171"/>
      <c r="N45" s="171"/>
      <c r="O45" s="171"/>
    </row>
    <row r="46" spans="1:15" x14ac:dyDescent="0.2">
      <c r="A46" s="167" t="s">
        <v>568</v>
      </c>
      <c r="L46" s="122"/>
      <c r="M46" s="122"/>
      <c r="N46" s="122"/>
      <c r="O46" s="122"/>
    </row>
    <row r="47" spans="1:15" ht="13.5" thickBot="1" x14ac:dyDescent="0.25">
      <c r="A47" s="167"/>
      <c r="L47" s="122"/>
      <c r="M47" s="122"/>
      <c r="N47" s="122"/>
      <c r="O47" s="122"/>
    </row>
    <row r="48" spans="1:15" ht="14.25" thickTop="1" thickBot="1" x14ac:dyDescent="0.25">
      <c r="B48" s="2532" t="s">
        <v>474</v>
      </c>
      <c r="C48" s="2533"/>
      <c r="D48" s="2533"/>
      <c r="E48" s="2533"/>
      <c r="F48" s="2534"/>
      <c r="G48" s="2532" t="s">
        <v>318</v>
      </c>
      <c r="H48" s="2533"/>
      <c r="I48" s="2533"/>
      <c r="J48" s="2533"/>
      <c r="K48" s="2534"/>
      <c r="L48" s="661"/>
      <c r="M48" s="122"/>
      <c r="N48" s="122"/>
      <c r="O48" s="122"/>
    </row>
    <row r="49" spans="1:15" ht="12" customHeight="1" thickTop="1" thickBot="1" x14ac:dyDescent="0.25">
      <c r="A49" s="180" t="s">
        <v>94</v>
      </c>
      <c r="B49" s="569" t="s">
        <v>177</v>
      </c>
      <c r="C49" s="570" t="s">
        <v>178</v>
      </c>
      <c r="D49" s="570" t="s">
        <v>179</v>
      </c>
      <c r="E49" s="814" t="s">
        <v>180</v>
      </c>
      <c r="F49" s="809" t="s">
        <v>17</v>
      </c>
      <c r="G49" s="172" t="s">
        <v>177</v>
      </c>
      <c r="H49" s="170" t="s">
        <v>600</v>
      </c>
      <c r="I49" s="170" t="s">
        <v>179</v>
      </c>
      <c r="J49" s="177" t="s">
        <v>180</v>
      </c>
      <c r="K49" s="815" t="s">
        <v>17</v>
      </c>
      <c r="L49" s="2531"/>
      <c r="M49" s="122"/>
      <c r="N49" s="122"/>
      <c r="O49" s="122"/>
    </row>
    <row r="50" spans="1:15" ht="12" customHeight="1" thickTop="1" x14ac:dyDescent="0.2">
      <c r="A50" s="181" t="s">
        <v>181</v>
      </c>
      <c r="B50" s="1904">
        <v>3</v>
      </c>
      <c r="C50" s="1905">
        <v>0</v>
      </c>
      <c r="D50" s="1931">
        <v>155</v>
      </c>
      <c r="E50" s="1932">
        <v>26</v>
      </c>
      <c r="F50" s="568">
        <f>B50+C50+D50+E50</f>
        <v>184</v>
      </c>
      <c r="G50" s="1897">
        <v>61</v>
      </c>
      <c r="H50" s="1898">
        <v>41</v>
      </c>
      <c r="I50" s="1898">
        <v>91</v>
      </c>
      <c r="J50" s="1935">
        <v>0</v>
      </c>
      <c r="K50" s="816">
        <f>G50+H50+I50+J50</f>
        <v>193</v>
      </c>
      <c r="L50" s="2531"/>
      <c r="M50" s="122"/>
      <c r="N50" s="122"/>
      <c r="O50" s="122"/>
    </row>
    <row r="51" spans="1:15" ht="12" customHeight="1" x14ac:dyDescent="0.2">
      <c r="A51" s="182" t="s">
        <v>182</v>
      </c>
      <c r="B51" s="1906">
        <v>8</v>
      </c>
      <c r="C51" s="1907">
        <v>0</v>
      </c>
      <c r="D51" s="1910">
        <v>187</v>
      </c>
      <c r="E51" s="1914">
        <v>31</v>
      </c>
      <c r="F51" s="568">
        <f t="shared" ref="F51:F66" si="4">B51+C51+D51+E51</f>
        <v>226</v>
      </c>
      <c r="G51" s="1899">
        <v>7</v>
      </c>
      <c r="H51" s="1898">
        <v>2</v>
      </c>
      <c r="I51" s="1900">
        <v>9</v>
      </c>
      <c r="J51" s="1935">
        <v>0</v>
      </c>
      <c r="K51" s="816">
        <f t="shared" ref="K51:K66" si="5">G51+H51+I51+J51</f>
        <v>18</v>
      </c>
      <c r="L51" s="2531"/>
      <c r="M51" s="122"/>
      <c r="N51" s="122"/>
      <c r="O51" s="122"/>
    </row>
    <row r="52" spans="1:15" ht="12" customHeight="1" x14ac:dyDescent="0.2">
      <c r="A52" s="182" t="s">
        <v>183</v>
      </c>
      <c r="B52" s="1918">
        <v>0</v>
      </c>
      <c r="C52" s="1910">
        <v>0</v>
      </c>
      <c r="D52" s="1910">
        <v>0</v>
      </c>
      <c r="E52" s="1914">
        <v>0</v>
      </c>
      <c r="F52" s="568">
        <f t="shared" si="4"/>
        <v>0</v>
      </c>
      <c r="G52" s="1899">
        <v>0</v>
      </c>
      <c r="H52" s="1898">
        <v>0</v>
      </c>
      <c r="I52" s="1900">
        <v>0</v>
      </c>
      <c r="J52" s="1935">
        <v>0</v>
      </c>
      <c r="K52" s="816">
        <f t="shared" si="5"/>
        <v>0</v>
      </c>
      <c r="L52" s="2531"/>
      <c r="M52" s="122"/>
      <c r="N52" s="122"/>
      <c r="O52" s="122"/>
    </row>
    <row r="53" spans="1:15" ht="12" customHeight="1" x14ac:dyDescent="0.2">
      <c r="A53" s="182" t="s">
        <v>184</v>
      </c>
      <c r="B53" s="1906">
        <v>0</v>
      </c>
      <c r="C53" s="1907">
        <v>0</v>
      </c>
      <c r="D53" s="1910">
        <v>50</v>
      </c>
      <c r="E53" s="1908">
        <v>2</v>
      </c>
      <c r="F53" s="568">
        <f t="shared" si="4"/>
        <v>52</v>
      </c>
      <c r="G53" s="1899">
        <v>39</v>
      </c>
      <c r="H53" s="1898">
        <v>25</v>
      </c>
      <c r="I53" s="1900">
        <v>11</v>
      </c>
      <c r="J53" s="1935">
        <v>0</v>
      </c>
      <c r="K53" s="816">
        <f t="shared" si="5"/>
        <v>75</v>
      </c>
      <c r="L53" s="2531"/>
      <c r="M53" s="122"/>
      <c r="N53" s="122"/>
      <c r="O53" s="122"/>
    </row>
    <row r="54" spans="1:15" ht="12" customHeight="1" x14ac:dyDescent="0.2">
      <c r="A54" s="182" t="s">
        <v>185</v>
      </c>
      <c r="B54" s="1918">
        <v>0</v>
      </c>
      <c r="C54" s="1910">
        <v>0</v>
      </c>
      <c r="D54" s="1910">
        <v>0</v>
      </c>
      <c r="E54" s="1908">
        <v>30</v>
      </c>
      <c r="F54" s="568">
        <f t="shared" si="4"/>
        <v>30</v>
      </c>
      <c r="G54" s="1899">
        <v>0</v>
      </c>
      <c r="H54" s="1898">
        <v>0</v>
      </c>
      <c r="I54" s="1900">
        <v>0</v>
      </c>
      <c r="J54" s="1936">
        <v>6</v>
      </c>
      <c r="K54" s="816">
        <f t="shared" si="5"/>
        <v>6</v>
      </c>
      <c r="L54" s="2531"/>
      <c r="M54" s="122"/>
      <c r="N54" s="122"/>
      <c r="O54" s="122"/>
    </row>
    <row r="55" spans="1:15" ht="12" customHeight="1" x14ac:dyDescent="0.2">
      <c r="A55" s="182" t="s">
        <v>186</v>
      </c>
      <c r="B55" s="1918">
        <v>0</v>
      </c>
      <c r="C55" s="1910">
        <v>0</v>
      </c>
      <c r="D55" s="1910">
        <v>2</v>
      </c>
      <c r="E55" s="1914">
        <v>0</v>
      </c>
      <c r="F55" s="568">
        <f t="shared" si="4"/>
        <v>2</v>
      </c>
      <c r="G55" s="1899">
        <v>1</v>
      </c>
      <c r="H55" s="1898">
        <v>0</v>
      </c>
      <c r="I55" s="1900">
        <v>0</v>
      </c>
      <c r="J55" s="1936">
        <v>0</v>
      </c>
      <c r="K55" s="816">
        <f t="shared" si="5"/>
        <v>1</v>
      </c>
      <c r="L55" s="2531"/>
      <c r="M55" s="122"/>
      <c r="N55" s="122"/>
      <c r="O55" s="122"/>
    </row>
    <row r="56" spans="1:15" ht="12" customHeight="1" x14ac:dyDescent="0.2">
      <c r="A56" s="182" t="s">
        <v>187</v>
      </c>
      <c r="B56" s="1906">
        <v>7</v>
      </c>
      <c r="C56" s="1907">
        <v>0</v>
      </c>
      <c r="D56" s="1910">
        <v>125</v>
      </c>
      <c r="E56" s="1914">
        <v>58</v>
      </c>
      <c r="F56" s="568">
        <f t="shared" si="4"/>
        <v>190</v>
      </c>
      <c r="G56" s="1899">
        <v>34</v>
      </c>
      <c r="H56" s="1898">
        <v>72</v>
      </c>
      <c r="I56" s="1900">
        <v>10</v>
      </c>
      <c r="J56" s="1936">
        <v>0</v>
      </c>
      <c r="K56" s="816">
        <f t="shared" si="5"/>
        <v>116</v>
      </c>
      <c r="L56" s="2531"/>
      <c r="M56" s="122"/>
      <c r="N56" s="122"/>
      <c r="O56" s="122"/>
    </row>
    <row r="57" spans="1:15" ht="12" customHeight="1" x14ac:dyDescent="0.2">
      <c r="A57" s="182" t="s">
        <v>188</v>
      </c>
      <c r="B57" s="1918">
        <v>0</v>
      </c>
      <c r="C57" s="1907">
        <v>0</v>
      </c>
      <c r="D57" s="1910">
        <v>0</v>
      </c>
      <c r="E57" s="1914">
        <v>0</v>
      </c>
      <c r="F57" s="568">
        <f t="shared" si="4"/>
        <v>0</v>
      </c>
      <c r="G57" s="1899">
        <v>0</v>
      </c>
      <c r="H57" s="1898">
        <v>0</v>
      </c>
      <c r="I57" s="1900">
        <v>0</v>
      </c>
      <c r="J57" s="1936">
        <v>0</v>
      </c>
      <c r="K57" s="816">
        <f t="shared" si="5"/>
        <v>0</v>
      </c>
      <c r="L57" s="2531"/>
      <c r="M57" s="122"/>
      <c r="N57" s="122"/>
      <c r="O57" s="122"/>
    </row>
    <row r="58" spans="1:15" ht="12" customHeight="1" x14ac:dyDescent="0.2">
      <c r="A58" s="182" t="s">
        <v>189</v>
      </c>
      <c r="B58" s="1918">
        <v>502</v>
      </c>
      <c r="C58" s="1910">
        <v>5</v>
      </c>
      <c r="D58" s="1910">
        <v>2605</v>
      </c>
      <c r="E58" s="1908">
        <v>200</v>
      </c>
      <c r="F58" s="568">
        <f t="shared" si="4"/>
        <v>3312</v>
      </c>
      <c r="G58" s="1899">
        <v>0</v>
      </c>
      <c r="H58" s="1898">
        <v>0</v>
      </c>
      <c r="I58" s="1900">
        <v>2</v>
      </c>
      <c r="J58" s="1936">
        <v>7</v>
      </c>
      <c r="K58" s="816">
        <f t="shared" si="5"/>
        <v>9</v>
      </c>
      <c r="L58" s="2531"/>
      <c r="M58" s="122"/>
      <c r="N58" s="122"/>
      <c r="O58" s="122"/>
    </row>
    <row r="59" spans="1:15" ht="12" customHeight="1" x14ac:dyDescent="0.2">
      <c r="A59" s="182" t="s">
        <v>190</v>
      </c>
      <c r="B59" s="1918">
        <v>0</v>
      </c>
      <c r="C59" s="1910">
        <v>0</v>
      </c>
      <c r="D59" s="1910">
        <v>0</v>
      </c>
      <c r="E59" s="1914">
        <v>0</v>
      </c>
      <c r="F59" s="568">
        <f t="shared" si="4"/>
        <v>0</v>
      </c>
      <c r="G59" s="1899">
        <v>0</v>
      </c>
      <c r="H59" s="1898">
        <v>0</v>
      </c>
      <c r="I59" s="1900">
        <v>0</v>
      </c>
      <c r="J59" s="1936">
        <v>0</v>
      </c>
      <c r="K59" s="816">
        <f t="shared" si="5"/>
        <v>0</v>
      </c>
      <c r="L59" s="2531"/>
    </row>
    <row r="60" spans="1:15" ht="12" customHeight="1" x14ac:dyDescent="0.2">
      <c r="A60" s="182" t="s">
        <v>191</v>
      </c>
      <c r="B60" s="1918">
        <v>30</v>
      </c>
      <c r="C60" s="1910">
        <v>10</v>
      </c>
      <c r="D60" s="1910">
        <v>410</v>
      </c>
      <c r="E60" s="1908">
        <v>110</v>
      </c>
      <c r="F60" s="568">
        <f t="shared" si="4"/>
        <v>560</v>
      </c>
      <c r="G60" s="1899">
        <v>2</v>
      </c>
      <c r="H60" s="1898">
        <v>5</v>
      </c>
      <c r="I60" s="1900">
        <v>0</v>
      </c>
      <c r="J60" s="1936">
        <v>0</v>
      </c>
      <c r="K60" s="816">
        <f t="shared" si="5"/>
        <v>7</v>
      </c>
      <c r="L60" s="2531"/>
    </row>
    <row r="61" spans="1:15" ht="12" customHeight="1" x14ac:dyDescent="0.2">
      <c r="A61" s="182" t="s">
        <v>192</v>
      </c>
      <c r="B61" s="1906">
        <v>0</v>
      </c>
      <c r="C61" s="1907">
        <v>0</v>
      </c>
      <c r="D61" s="1907">
        <v>0</v>
      </c>
      <c r="E61" s="1914">
        <v>0</v>
      </c>
      <c r="F61" s="568">
        <f t="shared" si="4"/>
        <v>0</v>
      </c>
      <c r="G61" s="1899">
        <v>53</v>
      </c>
      <c r="H61" s="1898">
        <v>80</v>
      </c>
      <c r="I61" s="1900">
        <v>25</v>
      </c>
      <c r="J61" s="1936">
        <v>3</v>
      </c>
      <c r="K61" s="816">
        <f t="shared" si="5"/>
        <v>161</v>
      </c>
      <c r="L61" s="2531"/>
    </row>
    <row r="62" spans="1:15" ht="12" customHeight="1" x14ac:dyDescent="0.2">
      <c r="A62" s="182" t="s">
        <v>193</v>
      </c>
      <c r="B62" s="1918">
        <v>0</v>
      </c>
      <c r="C62" s="1907">
        <v>0</v>
      </c>
      <c r="D62" s="1910">
        <v>0</v>
      </c>
      <c r="E62" s="1908">
        <v>0</v>
      </c>
      <c r="F62" s="568">
        <f t="shared" si="4"/>
        <v>0</v>
      </c>
      <c r="G62" s="1899">
        <v>1</v>
      </c>
      <c r="H62" s="1898">
        <v>0</v>
      </c>
      <c r="I62" s="1900">
        <v>0</v>
      </c>
      <c r="J62" s="1936">
        <v>0</v>
      </c>
      <c r="K62" s="816">
        <f t="shared" si="5"/>
        <v>1</v>
      </c>
      <c r="L62" s="2531"/>
    </row>
    <row r="63" spans="1:15" ht="12" customHeight="1" x14ac:dyDescent="0.2">
      <c r="A63" s="182" t="s">
        <v>194</v>
      </c>
      <c r="B63" s="1918">
        <v>0</v>
      </c>
      <c r="C63" s="1910">
        <v>0</v>
      </c>
      <c r="D63" s="1910">
        <v>0</v>
      </c>
      <c r="E63" s="1908">
        <v>1</v>
      </c>
      <c r="F63" s="568">
        <f t="shared" si="4"/>
        <v>1</v>
      </c>
      <c r="G63" s="1899">
        <v>0</v>
      </c>
      <c r="H63" s="1900">
        <v>0</v>
      </c>
      <c r="I63" s="1900">
        <v>0</v>
      </c>
      <c r="J63" s="1936">
        <v>6</v>
      </c>
      <c r="K63" s="816">
        <f t="shared" si="5"/>
        <v>6</v>
      </c>
      <c r="L63" s="2531"/>
    </row>
    <row r="64" spans="1:15" ht="12" customHeight="1" x14ac:dyDescent="0.2">
      <c r="A64" s="988" t="s">
        <v>640</v>
      </c>
      <c r="B64" s="1945">
        <v>0</v>
      </c>
      <c r="C64" s="1946">
        <v>0</v>
      </c>
      <c r="D64" s="1946">
        <v>0</v>
      </c>
      <c r="E64" s="1947">
        <v>70</v>
      </c>
      <c r="F64" s="568">
        <f t="shared" si="4"/>
        <v>70</v>
      </c>
      <c r="G64" s="1928">
        <v>0</v>
      </c>
      <c r="H64" s="1900">
        <v>0</v>
      </c>
      <c r="I64" s="1948">
        <v>0</v>
      </c>
      <c r="J64" s="1949">
        <v>0</v>
      </c>
      <c r="K64" s="816">
        <f t="shared" si="5"/>
        <v>0</v>
      </c>
      <c r="L64" s="2531"/>
    </row>
    <row r="65" spans="1:12" ht="12" customHeight="1" x14ac:dyDescent="0.2">
      <c r="A65" s="988" t="s">
        <v>639</v>
      </c>
      <c r="B65" s="1945">
        <v>0</v>
      </c>
      <c r="C65" s="1946">
        <v>0</v>
      </c>
      <c r="D65" s="1946">
        <v>0</v>
      </c>
      <c r="E65" s="1947">
        <v>550</v>
      </c>
      <c r="F65" s="568">
        <f t="shared" si="4"/>
        <v>550</v>
      </c>
      <c r="G65" s="1928">
        <v>0</v>
      </c>
      <c r="H65" s="1900">
        <v>0</v>
      </c>
      <c r="I65" s="1948">
        <v>10</v>
      </c>
      <c r="J65" s="1949">
        <v>630</v>
      </c>
      <c r="K65" s="816">
        <f t="shared" si="5"/>
        <v>640</v>
      </c>
      <c r="L65" s="2531"/>
    </row>
    <row r="66" spans="1:12" ht="12" customHeight="1" thickBot="1" x14ac:dyDescent="0.25">
      <c r="A66" s="110" t="s">
        <v>195</v>
      </c>
      <c r="B66" s="1933">
        <v>0</v>
      </c>
      <c r="C66" s="1916">
        <v>0</v>
      </c>
      <c r="D66" s="1916">
        <v>0</v>
      </c>
      <c r="E66" s="1934">
        <v>0</v>
      </c>
      <c r="F66" s="1066">
        <f t="shared" si="4"/>
        <v>0</v>
      </c>
      <c r="G66" s="1901">
        <v>47</v>
      </c>
      <c r="H66" s="1902">
        <v>2</v>
      </c>
      <c r="I66" s="1902">
        <v>0</v>
      </c>
      <c r="J66" s="1937">
        <v>0</v>
      </c>
      <c r="K66" s="1068">
        <f t="shared" si="5"/>
        <v>49</v>
      </c>
      <c r="L66" s="2531"/>
    </row>
    <row r="67" spans="1:12" ht="14.25" thickTop="1" thickBot="1" x14ac:dyDescent="0.25"/>
    <row r="68" spans="1:12" ht="14.25" thickTop="1" thickBot="1" x14ac:dyDescent="0.25">
      <c r="B68" s="2532" t="s">
        <v>475</v>
      </c>
      <c r="C68" s="2533"/>
      <c r="D68" s="2533"/>
      <c r="E68" s="2533"/>
      <c r="F68" s="2534"/>
      <c r="G68" s="2535"/>
      <c r="H68" s="2535"/>
      <c r="I68" s="2535"/>
      <c r="J68" s="2535"/>
      <c r="K68" s="2535"/>
    </row>
    <row r="69" spans="1:12" ht="12" customHeight="1" thickTop="1" thickBot="1" x14ac:dyDescent="0.3">
      <c r="A69" s="180" t="s">
        <v>94</v>
      </c>
      <c r="B69" s="172" t="s">
        <v>177</v>
      </c>
      <c r="C69" s="170" t="s">
        <v>543</v>
      </c>
      <c r="D69" s="170" t="s">
        <v>179</v>
      </c>
      <c r="E69" s="177" t="s">
        <v>180</v>
      </c>
      <c r="F69" s="809" t="s">
        <v>17</v>
      </c>
      <c r="G69" s="171"/>
      <c r="H69" s="817"/>
      <c r="I69" s="817"/>
      <c r="J69" s="295"/>
      <c r="K69" s="91"/>
      <c r="L69" s="295"/>
    </row>
    <row r="70" spans="1:12" ht="12" customHeight="1" thickTop="1" x14ac:dyDescent="0.25">
      <c r="A70" s="181" t="s">
        <v>181</v>
      </c>
      <c r="B70" s="1880">
        <v>12</v>
      </c>
      <c r="C70" s="1881">
        <v>6</v>
      </c>
      <c r="D70" s="1881">
        <v>5</v>
      </c>
      <c r="E70" s="1881">
        <v>0</v>
      </c>
      <c r="F70" s="810">
        <f t="shared" ref="F70:F86" si="6">B70+C70+D70+E70</f>
        <v>23</v>
      </c>
      <c r="G70" s="122"/>
      <c r="H70" s="295"/>
      <c r="I70" s="295"/>
      <c r="J70" s="295"/>
      <c r="K70" s="295"/>
      <c r="L70" s="295"/>
    </row>
    <row r="71" spans="1:12" ht="12" customHeight="1" x14ac:dyDescent="0.25">
      <c r="A71" s="182" t="s">
        <v>182</v>
      </c>
      <c r="B71" s="1882">
        <v>6</v>
      </c>
      <c r="C71" s="1881">
        <v>8</v>
      </c>
      <c r="D71" s="1883">
        <v>0</v>
      </c>
      <c r="E71" s="1883">
        <v>9</v>
      </c>
      <c r="F71" s="811">
        <f t="shared" si="6"/>
        <v>23</v>
      </c>
      <c r="G71" s="122"/>
      <c r="H71" s="295"/>
      <c r="I71" s="295"/>
      <c r="J71" s="295"/>
      <c r="K71" s="295"/>
      <c r="L71" s="3"/>
    </row>
    <row r="72" spans="1:12" ht="12" customHeight="1" x14ac:dyDescent="0.2">
      <c r="A72" s="182" t="s">
        <v>183</v>
      </c>
      <c r="B72" s="1882">
        <v>2</v>
      </c>
      <c r="C72" s="1881">
        <v>0</v>
      </c>
      <c r="D72" s="1883">
        <v>0</v>
      </c>
      <c r="E72" s="1883">
        <v>3</v>
      </c>
      <c r="F72" s="811">
        <f t="shared" si="6"/>
        <v>5</v>
      </c>
      <c r="G72" s="122"/>
      <c r="H72" s="122"/>
      <c r="I72" s="122"/>
      <c r="J72" s="122"/>
      <c r="K72" s="169"/>
    </row>
    <row r="73" spans="1:12" ht="12" customHeight="1" x14ac:dyDescent="0.2">
      <c r="A73" s="182" t="s">
        <v>184</v>
      </c>
      <c r="B73" s="1882">
        <v>0</v>
      </c>
      <c r="C73" s="1881">
        <v>4</v>
      </c>
      <c r="D73" s="1883">
        <v>5</v>
      </c>
      <c r="E73" s="1883">
        <v>0</v>
      </c>
      <c r="F73" s="811">
        <f t="shared" si="6"/>
        <v>9</v>
      </c>
      <c r="G73" s="122"/>
      <c r="H73" s="122"/>
      <c r="I73" s="122"/>
      <c r="J73" s="122"/>
      <c r="K73" s="169"/>
    </row>
    <row r="74" spans="1:12" ht="12" customHeight="1" x14ac:dyDescent="0.2">
      <c r="A74" s="182" t="s">
        <v>185</v>
      </c>
      <c r="B74" s="1882">
        <v>0</v>
      </c>
      <c r="C74" s="1881">
        <v>0</v>
      </c>
      <c r="D74" s="1883">
        <v>0</v>
      </c>
      <c r="E74" s="1883">
        <v>4</v>
      </c>
      <c r="F74" s="811">
        <f t="shared" si="6"/>
        <v>4</v>
      </c>
      <c r="G74" s="122"/>
      <c r="H74" s="122"/>
      <c r="I74" s="169"/>
      <c r="J74" s="122"/>
      <c r="K74" s="169"/>
    </row>
    <row r="75" spans="1:12" ht="12" customHeight="1" x14ac:dyDescent="0.2">
      <c r="A75" s="182" t="s">
        <v>186</v>
      </c>
      <c r="B75" s="1882">
        <v>0</v>
      </c>
      <c r="C75" s="1881">
        <v>0</v>
      </c>
      <c r="D75" s="1883">
        <v>0</v>
      </c>
      <c r="E75" s="1883">
        <v>0</v>
      </c>
      <c r="F75" s="811">
        <f t="shared" si="6"/>
        <v>0</v>
      </c>
      <c r="G75" s="122"/>
      <c r="H75" s="122"/>
      <c r="I75" s="122"/>
      <c r="J75" s="122"/>
      <c r="K75" s="169"/>
    </row>
    <row r="76" spans="1:12" ht="12" customHeight="1" x14ac:dyDescent="0.2">
      <c r="A76" s="182" t="s">
        <v>187</v>
      </c>
      <c r="B76" s="1882">
        <v>5</v>
      </c>
      <c r="C76" s="1881">
        <v>0</v>
      </c>
      <c r="D76" s="1883">
        <v>0</v>
      </c>
      <c r="E76" s="1883">
        <v>2</v>
      </c>
      <c r="F76" s="811">
        <f t="shared" si="6"/>
        <v>7</v>
      </c>
      <c r="G76" s="122"/>
      <c r="H76" s="122"/>
      <c r="I76" s="122"/>
      <c r="J76" s="122"/>
      <c r="K76" s="169"/>
    </row>
    <row r="77" spans="1:12" ht="12" customHeight="1" x14ac:dyDescent="0.2">
      <c r="A77" s="182" t="s">
        <v>188</v>
      </c>
      <c r="B77" s="1882">
        <v>0</v>
      </c>
      <c r="C77" s="1881">
        <v>0</v>
      </c>
      <c r="D77" s="1883">
        <v>0</v>
      </c>
      <c r="E77" s="1883">
        <v>0</v>
      </c>
      <c r="F77" s="811">
        <f t="shared" si="6"/>
        <v>0</v>
      </c>
      <c r="G77" s="122"/>
      <c r="H77" s="122"/>
      <c r="I77" s="122"/>
      <c r="J77" s="122"/>
      <c r="K77" s="169"/>
    </row>
    <row r="78" spans="1:12" ht="12" customHeight="1" x14ac:dyDescent="0.2">
      <c r="A78" s="182" t="s">
        <v>189</v>
      </c>
      <c r="B78" s="1882">
        <v>9</v>
      </c>
      <c r="C78" s="1881">
        <v>0</v>
      </c>
      <c r="D78" s="1883">
        <v>5</v>
      </c>
      <c r="E78" s="1883">
        <v>8</v>
      </c>
      <c r="F78" s="811">
        <f t="shared" si="6"/>
        <v>22</v>
      </c>
      <c r="G78" s="122"/>
      <c r="H78" s="122"/>
      <c r="I78" s="122"/>
      <c r="J78" s="122"/>
      <c r="K78" s="169"/>
    </row>
    <row r="79" spans="1:12" ht="12" customHeight="1" x14ac:dyDescent="0.2">
      <c r="A79" s="182" t="s">
        <v>190</v>
      </c>
      <c r="B79" s="1882">
        <v>0</v>
      </c>
      <c r="C79" s="1881">
        <v>0</v>
      </c>
      <c r="D79" s="1883">
        <v>0</v>
      </c>
      <c r="E79" s="1883">
        <v>0</v>
      </c>
      <c r="F79" s="811">
        <f t="shared" si="6"/>
        <v>0</v>
      </c>
      <c r="G79" s="122"/>
      <c r="H79" s="122"/>
      <c r="I79" s="122"/>
      <c r="J79" s="122"/>
      <c r="K79" s="169"/>
    </row>
    <row r="80" spans="1:12" ht="12" customHeight="1" x14ac:dyDescent="0.2">
      <c r="A80" s="182" t="s">
        <v>191</v>
      </c>
      <c r="B80" s="1882">
        <v>15</v>
      </c>
      <c r="C80" s="1881">
        <v>0</v>
      </c>
      <c r="D80" s="1883">
        <v>0</v>
      </c>
      <c r="E80" s="1883">
        <v>0</v>
      </c>
      <c r="F80" s="811">
        <f t="shared" si="6"/>
        <v>15</v>
      </c>
      <c r="G80" s="122"/>
      <c r="H80" s="122"/>
      <c r="I80" s="122"/>
      <c r="J80" s="122"/>
      <c r="K80" s="169"/>
    </row>
    <row r="81" spans="1:12" ht="12" customHeight="1" x14ac:dyDescent="0.2">
      <c r="A81" s="182" t="s">
        <v>192</v>
      </c>
      <c r="B81" s="1882">
        <v>12</v>
      </c>
      <c r="C81" s="1881">
        <v>6</v>
      </c>
      <c r="D81" s="1883">
        <v>0</v>
      </c>
      <c r="E81" s="1883">
        <v>2</v>
      </c>
      <c r="F81" s="811">
        <f t="shared" si="6"/>
        <v>20</v>
      </c>
      <c r="G81" s="122"/>
      <c r="H81" s="122"/>
      <c r="I81" s="122"/>
      <c r="J81" s="122"/>
      <c r="K81" s="169"/>
    </row>
    <row r="82" spans="1:12" ht="12" customHeight="1" x14ac:dyDescent="0.2">
      <c r="A82" s="182" t="s">
        <v>193</v>
      </c>
      <c r="B82" s="1882">
        <v>20</v>
      </c>
      <c r="C82" s="1881">
        <v>0</v>
      </c>
      <c r="D82" s="1883">
        <v>0</v>
      </c>
      <c r="E82" s="1883">
        <v>0</v>
      </c>
      <c r="F82" s="811">
        <f t="shared" si="6"/>
        <v>20</v>
      </c>
      <c r="G82" s="122"/>
      <c r="H82" s="122"/>
      <c r="I82" s="122"/>
      <c r="J82" s="122"/>
      <c r="K82" s="169"/>
    </row>
    <row r="83" spans="1:12" ht="12" customHeight="1" x14ac:dyDescent="0.2">
      <c r="A83" s="182" t="s">
        <v>194</v>
      </c>
      <c r="B83" s="1882">
        <v>0</v>
      </c>
      <c r="C83" s="1881">
        <v>0</v>
      </c>
      <c r="D83" s="1883">
        <v>0</v>
      </c>
      <c r="E83" s="1883">
        <v>7</v>
      </c>
      <c r="F83" s="811">
        <f t="shared" si="6"/>
        <v>7</v>
      </c>
      <c r="G83" s="122"/>
      <c r="H83" s="122"/>
      <c r="I83" s="122"/>
      <c r="J83" s="122"/>
      <c r="K83" s="169"/>
    </row>
    <row r="84" spans="1:12" ht="12" customHeight="1" x14ac:dyDescent="0.2">
      <c r="A84" s="988" t="s">
        <v>640</v>
      </c>
      <c r="B84" s="1942">
        <v>0</v>
      </c>
      <c r="C84" s="1943">
        <v>0</v>
      </c>
      <c r="D84" s="1944">
        <v>0</v>
      </c>
      <c r="E84" s="1944">
        <v>0</v>
      </c>
      <c r="F84" s="811">
        <f t="shared" si="6"/>
        <v>0</v>
      </c>
      <c r="G84" s="122"/>
      <c r="H84" s="122"/>
      <c r="I84" s="122"/>
      <c r="J84" s="122"/>
      <c r="K84" s="169"/>
    </row>
    <row r="85" spans="1:12" ht="12" customHeight="1" x14ac:dyDescent="0.2">
      <c r="A85" s="988" t="s">
        <v>639</v>
      </c>
      <c r="B85" s="1942">
        <v>0</v>
      </c>
      <c r="C85" s="1943">
        <v>0</v>
      </c>
      <c r="D85" s="1944">
        <v>0</v>
      </c>
      <c r="E85" s="1944">
        <v>10</v>
      </c>
      <c r="F85" s="811">
        <f t="shared" si="6"/>
        <v>10</v>
      </c>
      <c r="G85" s="122"/>
      <c r="H85" s="122"/>
      <c r="I85" s="122"/>
      <c r="J85" s="122"/>
      <c r="K85" s="169"/>
    </row>
    <row r="86" spans="1:12" ht="12" customHeight="1" thickBot="1" x14ac:dyDescent="0.25">
      <c r="A86" s="110" t="s">
        <v>195</v>
      </c>
      <c r="B86" s="1884">
        <v>2</v>
      </c>
      <c r="C86" s="1885">
        <v>1</v>
      </c>
      <c r="D86" s="1885">
        <v>3</v>
      </c>
      <c r="E86" s="1885">
        <v>1</v>
      </c>
      <c r="F86" s="1066">
        <f t="shared" si="6"/>
        <v>7</v>
      </c>
      <c r="G86" s="122"/>
      <c r="H86" s="122"/>
      <c r="I86" s="122"/>
      <c r="J86" s="122"/>
      <c r="K86" s="169"/>
    </row>
    <row r="87" spans="1:12" ht="13.5" thickTop="1" x14ac:dyDescent="0.2"/>
    <row r="89" spans="1:12" ht="15" x14ac:dyDescent="0.25">
      <c r="L89" s="8">
        <v>36</v>
      </c>
    </row>
  </sheetData>
  <mergeCells count="9">
    <mergeCell ref="L49:L66"/>
    <mergeCell ref="B68:F68"/>
    <mergeCell ref="G68:K68"/>
    <mergeCell ref="B3:F3"/>
    <mergeCell ref="G3:K3"/>
    <mergeCell ref="B23:F23"/>
    <mergeCell ref="G23:K23"/>
    <mergeCell ref="B48:F48"/>
    <mergeCell ref="G48:K48"/>
  </mergeCell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4"/>
  <sheetViews>
    <sheetView topLeftCell="U1" zoomScaleNormal="100" workbookViewId="0">
      <selection activeCell="R25" sqref="R25"/>
    </sheetView>
  </sheetViews>
  <sheetFormatPr baseColWidth="10" defaultRowHeight="15" x14ac:dyDescent="0.25"/>
  <cols>
    <col min="1" max="1" width="23.7109375" customWidth="1"/>
    <col min="2" max="2" width="21.7109375" customWidth="1"/>
    <col min="3" max="3" width="15.42578125" customWidth="1"/>
    <col min="6" max="6" width="12.7109375" bestFit="1" customWidth="1"/>
    <col min="7" max="7" width="36.28515625" customWidth="1"/>
    <col min="8" max="8" width="2.5703125" customWidth="1"/>
    <col min="9" max="9" width="11.42578125" hidden="1" customWidth="1"/>
    <col min="10" max="10" width="22.7109375" bestFit="1" customWidth="1"/>
    <col min="11" max="11" width="11.42578125" hidden="1" customWidth="1"/>
    <col min="12" max="12" width="22" hidden="1" customWidth="1"/>
    <col min="13" max="13" width="10" customWidth="1"/>
    <col min="14" max="14" width="10.85546875" customWidth="1"/>
    <col min="15" max="15" width="6.7109375" customWidth="1"/>
    <col min="16" max="16" width="10.140625" customWidth="1"/>
    <col min="17" max="17" width="10.42578125" customWidth="1"/>
    <col min="18" max="18" width="9.140625" customWidth="1"/>
    <col min="19" max="19" width="9.85546875" customWidth="1"/>
    <col min="20" max="20" width="10" customWidth="1"/>
    <col min="21" max="21" width="9.5703125" customWidth="1"/>
    <col min="22" max="22" width="0.85546875" customWidth="1"/>
    <col min="23" max="23" width="1.28515625" customWidth="1"/>
    <col min="24" max="24" width="12.7109375" customWidth="1"/>
    <col min="25" max="25" width="16.7109375" customWidth="1"/>
    <col min="26" max="26" width="13.7109375" customWidth="1"/>
    <col min="29" max="29" width="16.140625" customWidth="1"/>
    <col min="30" max="30" width="12.28515625" bestFit="1" customWidth="1"/>
    <col min="31" max="31" width="13.7109375" customWidth="1"/>
    <col min="33" max="33" width="12.7109375" bestFit="1" customWidth="1"/>
  </cols>
  <sheetData>
    <row r="1" spans="1:35" ht="15.75" thickBot="1" x14ac:dyDescent="0.3">
      <c r="A1" s="451" t="s">
        <v>656</v>
      </c>
      <c r="J1" s="451" t="s">
        <v>657</v>
      </c>
      <c r="S1" s="14"/>
      <c r="T1" s="14"/>
      <c r="U1" s="499"/>
    </row>
    <row r="2" spans="1:35" ht="15.75" thickTop="1" x14ac:dyDescent="0.25">
      <c r="A2" s="451"/>
      <c r="B2" s="450"/>
      <c r="C2" s="450"/>
      <c r="D2" s="450"/>
      <c r="E2" s="450"/>
      <c r="J2" s="2544" t="s">
        <v>29</v>
      </c>
      <c r="K2" s="450"/>
      <c r="L2" s="451" t="s">
        <v>552</v>
      </c>
      <c r="M2" s="2538" t="s">
        <v>470</v>
      </c>
      <c r="N2" s="2540"/>
      <c r="O2" s="2541"/>
      <c r="P2" s="2538" t="s">
        <v>33</v>
      </c>
      <c r="Q2" s="2540"/>
      <c r="R2" s="2541"/>
      <c r="S2" s="2538" t="s">
        <v>34</v>
      </c>
      <c r="T2" s="2540"/>
      <c r="U2" s="2541"/>
      <c r="V2" s="452"/>
      <c r="W2" s="452"/>
      <c r="X2" s="452"/>
      <c r="Y2" s="451" t="s">
        <v>658</v>
      </c>
      <c r="Z2" s="453"/>
      <c r="AA2" s="453"/>
      <c r="AB2" s="453"/>
      <c r="AC2" s="453"/>
      <c r="AD2" s="450"/>
      <c r="AE2" s="450"/>
      <c r="AF2" s="450"/>
      <c r="AG2" s="450"/>
      <c r="AH2" s="450"/>
      <c r="AI2" s="450"/>
    </row>
    <row r="3" spans="1:35" ht="15.75" thickBot="1" x14ac:dyDescent="0.3">
      <c r="A3" s="451"/>
      <c r="B3" s="450"/>
      <c r="C3" s="450"/>
      <c r="D3" s="450"/>
      <c r="E3" s="450"/>
      <c r="J3" s="2545"/>
      <c r="K3" s="450"/>
      <c r="L3" s="451" t="s">
        <v>363</v>
      </c>
      <c r="M3" s="2549" t="s">
        <v>409</v>
      </c>
      <c r="N3" s="2550"/>
      <c r="O3" s="454" t="s">
        <v>356</v>
      </c>
      <c r="P3" s="2549" t="s">
        <v>409</v>
      </c>
      <c r="Q3" s="2550"/>
      <c r="R3" s="454" t="s">
        <v>356</v>
      </c>
      <c r="S3" s="2549" t="s">
        <v>409</v>
      </c>
      <c r="T3" s="2550"/>
      <c r="U3" s="454" t="s">
        <v>356</v>
      </c>
      <c r="V3" s="452"/>
      <c r="W3" s="452"/>
      <c r="X3" s="452"/>
      <c r="Y3" s="455"/>
      <c r="Z3" s="450"/>
      <c r="AA3" s="450"/>
      <c r="AB3" s="450"/>
      <c r="AC3" s="450"/>
      <c r="AD3" s="450"/>
      <c r="AE3" s="450"/>
      <c r="AF3" s="450"/>
      <c r="AG3" s="450"/>
      <c r="AH3" s="450"/>
      <c r="AI3" s="450"/>
    </row>
    <row r="4" spans="1:35" ht="16.5" thickTop="1" thickBot="1" x14ac:dyDescent="0.3">
      <c r="A4" s="451" t="s">
        <v>407</v>
      </c>
      <c r="B4" s="450"/>
      <c r="C4" s="450"/>
      <c r="D4" s="450"/>
      <c r="E4" s="450"/>
      <c r="J4" s="2546"/>
      <c r="K4" s="450"/>
      <c r="L4" s="450"/>
      <c r="M4" s="456" t="s">
        <v>4</v>
      </c>
      <c r="N4" s="457" t="s">
        <v>5</v>
      </c>
      <c r="O4" s="458" t="s">
        <v>406</v>
      </c>
      <c r="P4" s="456" t="s">
        <v>4</v>
      </c>
      <c r="Q4" s="457" t="s">
        <v>5</v>
      </c>
      <c r="R4" s="458" t="s">
        <v>406</v>
      </c>
      <c r="S4" s="456" t="s">
        <v>4</v>
      </c>
      <c r="T4" s="457" t="s">
        <v>5</v>
      </c>
      <c r="U4" s="458" t="s">
        <v>406</v>
      </c>
      <c r="V4" s="459"/>
      <c r="W4" s="459"/>
      <c r="X4" s="459"/>
      <c r="Y4" s="2560" t="s">
        <v>29</v>
      </c>
      <c r="Z4" s="2551" t="s">
        <v>471</v>
      </c>
      <c r="AA4" s="2552"/>
      <c r="AB4" s="2553"/>
      <c r="AC4" s="2551" t="s">
        <v>470</v>
      </c>
      <c r="AD4" s="2552"/>
      <c r="AE4" s="2553"/>
      <c r="AF4" s="2551" t="s">
        <v>33</v>
      </c>
      <c r="AG4" s="2552"/>
      <c r="AH4" s="2553"/>
      <c r="AI4" s="450"/>
    </row>
    <row r="5" spans="1:35" ht="15" customHeight="1" thickTop="1" x14ac:dyDescent="0.25">
      <c r="A5" s="2544" t="s">
        <v>29</v>
      </c>
      <c r="B5" s="2562" t="s">
        <v>405</v>
      </c>
      <c r="C5" s="2563"/>
      <c r="D5" s="605" t="s">
        <v>356</v>
      </c>
      <c r="E5" s="450"/>
      <c r="J5" s="460" t="s">
        <v>408</v>
      </c>
      <c r="K5" s="450"/>
      <c r="L5" s="2557" t="s">
        <v>29</v>
      </c>
      <c r="M5" s="1891">
        <v>194920000</v>
      </c>
      <c r="N5" s="1894">
        <v>164674250</v>
      </c>
      <c r="O5" s="2188">
        <f t="shared" ref="O5:O11" si="0">(N5/M5)*100</f>
        <v>84.482993022778572</v>
      </c>
      <c r="P5" s="1891">
        <v>222340000</v>
      </c>
      <c r="Q5" s="1894">
        <v>186663000</v>
      </c>
      <c r="R5" s="2188">
        <f t="shared" ref="R5:R11" si="1">(Q5/P5)*100</f>
        <v>83.953854457137723</v>
      </c>
      <c r="S5" s="440">
        <v>188105000</v>
      </c>
      <c r="T5" s="1894">
        <v>170060600</v>
      </c>
      <c r="U5" s="2188">
        <f t="shared" ref="U5:U11" si="2">(T5/S5)*100</f>
        <v>90.407272533957098</v>
      </c>
      <c r="V5" s="462">
        <v>94.23</v>
      </c>
      <c r="W5" s="462"/>
      <c r="X5" s="462"/>
      <c r="Y5" s="2561"/>
      <c r="Z5" s="463" t="s">
        <v>360</v>
      </c>
      <c r="AA5" s="464" t="s">
        <v>361</v>
      </c>
      <c r="AB5" s="465" t="s">
        <v>356</v>
      </c>
      <c r="AC5" s="463" t="s">
        <v>360</v>
      </c>
      <c r="AD5" s="464" t="s">
        <v>361</v>
      </c>
      <c r="AE5" s="465" t="s">
        <v>356</v>
      </c>
      <c r="AF5" s="463" t="s">
        <v>360</v>
      </c>
      <c r="AG5" s="464" t="s">
        <v>361</v>
      </c>
      <c r="AH5" s="465" t="s">
        <v>356</v>
      </c>
      <c r="AI5" s="450"/>
    </row>
    <row r="6" spans="1:35" ht="15" customHeight="1" thickBot="1" x14ac:dyDescent="0.3">
      <c r="A6" s="2546"/>
      <c r="B6" s="590" t="s">
        <v>4</v>
      </c>
      <c r="C6" s="609" t="s">
        <v>5</v>
      </c>
      <c r="D6" s="610" t="s">
        <v>406</v>
      </c>
      <c r="E6" s="450"/>
      <c r="J6" s="466" t="s">
        <v>196</v>
      </c>
      <c r="K6" s="450"/>
      <c r="L6" s="2558"/>
      <c r="M6" s="1892">
        <v>137093513</v>
      </c>
      <c r="N6" s="1895">
        <v>71746363</v>
      </c>
      <c r="O6" s="2190">
        <f t="shared" si="0"/>
        <v>52.333886140914629</v>
      </c>
      <c r="P6" s="1892">
        <v>156911783</v>
      </c>
      <c r="Q6" s="1895">
        <v>89769624</v>
      </c>
      <c r="R6" s="2190">
        <f t="shared" si="1"/>
        <v>57.21025042459685</v>
      </c>
      <c r="S6" s="1892">
        <v>80912475</v>
      </c>
      <c r="T6" s="1895">
        <v>44754007</v>
      </c>
      <c r="U6" s="2188">
        <f t="shared" si="2"/>
        <v>55.311627780512218</v>
      </c>
      <c r="V6" s="462">
        <v>100</v>
      </c>
      <c r="W6" s="462"/>
      <c r="X6" s="462"/>
      <c r="Y6" s="469" t="s">
        <v>362</v>
      </c>
      <c r="Z6" s="1920">
        <v>123655115</v>
      </c>
      <c r="AA6" s="1921">
        <v>64318700</v>
      </c>
      <c r="AB6" s="818">
        <f>AA6*100/Z6</f>
        <v>52.014589125569131</v>
      </c>
      <c r="AC6" s="1922">
        <v>80354650</v>
      </c>
      <c r="AD6" s="1921">
        <v>39191750</v>
      </c>
      <c r="AE6" s="819">
        <f>(AD6/AC6)*100</f>
        <v>48.773468616937535</v>
      </c>
      <c r="AF6" s="1893">
        <v>174091380</v>
      </c>
      <c r="AG6" s="1938">
        <v>139190850</v>
      </c>
      <c r="AH6" s="818">
        <f>(AG6/AF6)*100</f>
        <v>79.952752399343368</v>
      </c>
      <c r="AI6" s="450"/>
    </row>
    <row r="7" spans="1:35" ht="15" customHeight="1" thickTop="1" thickBot="1" x14ac:dyDescent="0.3">
      <c r="A7" s="589" t="s">
        <v>408</v>
      </c>
      <c r="B7" s="611">
        <v>945017500</v>
      </c>
      <c r="C7" s="612">
        <v>720346930</v>
      </c>
      <c r="D7" s="2185">
        <f>(C7/B7)*100</f>
        <v>76.225776771329635</v>
      </c>
      <c r="E7" s="450"/>
      <c r="J7" s="466" t="s">
        <v>410</v>
      </c>
      <c r="K7" s="450"/>
      <c r="L7" s="2559"/>
      <c r="M7" s="1892">
        <v>54564000</v>
      </c>
      <c r="N7" s="1895">
        <v>37301500</v>
      </c>
      <c r="O7" s="2190">
        <f t="shared" si="0"/>
        <v>68.362839967744307</v>
      </c>
      <c r="P7" s="1892">
        <v>79465000</v>
      </c>
      <c r="Q7" s="1895">
        <v>50834500</v>
      </c>
      <c r="R7" s="2190">
        <f t="shared" si="1"/>
        <v>63.97093059837664</v>
      </c>
      <c r="S7" s="440">
        <v>54774000</v>
      </c>
      <c r="T7" s="467">
        <v>33161183</v>
      </c>
      <c r="U7" s="2188">
        <f>(T7/S7)*100</f>
        <v>60.541831891043195</v>
      </c>
      <c r="V7" s="462">
        <v>74</v>
      </c>
      <c r="W7" s="462"/>
      <c r="X7" s="462"/>
      <c r="Y7" s="450"/>
      <c r="Z7" s="450"/>
      <c r="AA7" s="450"/>
      <c r="AB7" s="450"/>
      <c r="AC7" s="450"/>
      <c r="AD7" s="450"/>
      <c r="AE7" s="450"/>
      <c r="AF7" s="450"/>
      <c r="AG7" s="450"/>
      <c r="AH7" s="450"/>
      <c r="AI7" s="450"/>
    </row>
    <row r="8" spans="1:35" ht="15" customHeight="1" thickTop="1" x14ac:dyDescent="0.25">
      <c r="A8" s="592" t="s">
        <v>196</v>
      </c>
      <c r="B8" s="595">
        <v>89600000</v>
      </c>
      <c r="C8" s="591">
        <v>87769100</v>
      </c>
      <c r="D8" s="2186">
        <f>(C8/B8)*100</f>
        <v>97.956584821428578</v>
      </c>
      <c r="E8" s="450"/>
      <c r="J8" s="466" t="s">
        <v>411</v>
      </c>
      <c r="K8" s="450"/>
      <c r="L8" s="472" t="s">
        <v>408</v>
      </c>
      <c r="M8" s="1892">
        <v>8239000</v>
      </c>
      <c r="N8" s="1895">
        <v>8239000</v>
      </c>
      <c r="O8" s="468">
        <f t="shared" si="0"/>
        <v>100</v>
      </c>
      <c r="P8" s="1892">
        <v>9789000</v>
      </c>
      <c r="Q8" s="1895">
        <v>9789000</v>
      </c>
      <c r="R8" s="468">
        <f t="shared" si="1"/>
        <v>100</v>
      </c>
      <c r="S8" s="440">
        <v>6909000</v>
      </c>
      <c r="T8" s="467">
        <v>6909000</v>
      </c>
      <c r="U8" s="461">
        <f t="shared" si="2"/>
        <v>100</v>
      </c>
      <c r="V8" s="462">
        <v>100</v>
      </c>
      <c r="W8" s="462"/>
      <c r="X8" s="462"/>
      <c r="Y8" s="450"/>
      <c r="Z8" s="450"/>
      <c r="AA8" s="450"/>
      <c r="AB8" s="450"/>
      <c r="AC8" s="450"/>
      <c r="AD8" s="450"/>
      <c r="AE8" s="450"/>
      <c r="AF8" s="450"/>
      <c r="AG8" s="450"/>
      <c r="AH8" s="450"/>
      <c r="AI8" s="450"/>
    </row>
    <row r="9" spans="1:35" ht="15" customHeight="1" x14ac:dyDescent="0.25">
      <c r="A9" s="592" t="s">
        <v>359</v>
      </c>
      <c r="B9" s="595">
        <v>177540500</v>
      </c>
      <c r="C9" s="591">
        <v>137877831</v>
      </c>
      <c r="D9" s="2186">
        <f>(C9/B9)*100</f>
        <v>77.659931677560891</v>
      </c>
      <c r="E9" s="450"/>
      <c r="J9" s="466" t="s">
        <v>364</v>
      </c>
      <c r="K9" s="450"/>
      <c r="L9" s="473" t="s">
        <v>196</v>
      </c>
      <c r="M9" s="1892">
        <v>641487</v>
      </c>
      <c r="N9" s="1895">
        <v>0</v>
      </c>
      <c r="O9" s="468">
        <v>0</v>
      </c>
      <c r="P9" s="1892">
        <v>1361217</v>
      </c>
      <c r="Q9" s="1895">
        <v>1361217</v>
      </c>
      <c r="R9" s="468">
        <f t="shared" si="1"/>
        <v>100</v>
      </c>
      <c r="S9" s="440">
        <v>944525</v>
      </c>
      <c r="T9" s="467">
        <v>944525</v>
      </c>
      <c r="U9" s="461">
        <f t="shared" si="2"/>
        <v>100</v>
      </c>
      <c r="V9" s="462">
        <v>61.6</v>
      </c>
      <c r="W9" s="462"/>
      <c r="X9" s="462"/>
      <c r="Y9" s="450"/>
      <c r="Z9" s="450"/>
      <c r="AA9" s="450"/>
      <c r="AB9" s="450"/>
      <c r="AC9" s="450"/>
      <c r="AD9" s="450"/>
      <c r="AE9" s="450"/>
      <c r="AF9" s="450"/>
      <c r="AG9" s="450"/>
      <c r="AH9" s="450"/>
      <c r="AI9" s="450"/>
    </row>
    <row r="10" spans="1:35" ht="15" customHeight="1" thickBot="1" x14ac:dyDescent="0.3">
      <c r="A10" s="481" t="s">
        <v>373</v>
      </c>
      <c r="B10" s="593">
        <f>B7+B8+B9</f>
        <v>1212158000</v>
      </c>
      <c r="C10" s="594">
        <f>C7+C8+C9</f>
        <v>945993861</v>
      </c>
      <c r="D10" s="2187">
        <f>(C10/B10)*100</f>
        <v>78.042124954007647</v>
      </c>
      <c r="E10" s="450"/>
      <c r="J10" s="466" t="s">
        <v>373</v>
      </c>
      <c r="K10" s="450"/>
      <c r="L10" s="473" t="s">
        <v>410</v>
      </c>
      <c r="M10" s="1074">
        <f>M5+M6+M7+M8+M9</f>
        <v>395458000</v>
      </c>
      <c r="N10" s="1075">
        <f>N5+N6+N7+N8+N9</f>
        <v>281961113</v>
      </c>
      <c r="O10" s="2186">
        <f t="shared" si="0"/>
        <v>71.299888483732786</v>
      </c>
      <c r="P10" s="1074">
        <f>P5+P6+P7+P8+P9</f>
        <v>469867000</v>
      </c>
      <c r="Q10" s="1075">
        <f>Q5+Q6+Q7+Q8+Q9</f>
        <v>338417341</v>
      </c>
      <c r="R10" s="2186">
        <f t="shared" si="1"/>
        <v>72.024070854092756</v>
      </c>
      <c r="S10" s="1074">
        <f>S5+S6+S7+S8+S9</f>
        <v>331645000</v>
      </c>
      <c r="T10" s="1075">
        <f>T5+T6+T7+T8+T9</f>
        <v>255829315</v>
      </c>
      <c r="U10" s="2193">
        <f t="shared" si="2"/>
        <v>77.139506098388338</v>
      </c>
      <c r="V10" s="474">
        <v>86.66</v>
      </c>
      <c r="W10" s="474"/>
      <c r="X10" s="474"/>
      <c r="Y10" s="450"/>
      <c r="Z10" s="450"/>
      <c r="AA10" s="450"/>
      <c r="AB10" s="450"/>
      <c r="AC10" s="450"/>
      <c r="AD10" s="450"/>
      <c r="AE10" s="450"/>
      <c r="AF10" s="450"/>
      <c r="AG10" s="450"/>
      <c r="AH10" s="450"/>
      <c r="AI10" s="450"/>
    </row>
    <row r="11" spans="1:35" ht="15" customHeight="1" thickTop="1" thickBot="1" x14ac:dyDescent="0.3">
      <c r="A11" s="450"/>
      <c r="B11" s="450"/>
      <c r="C11" s="450"/>
      <c r="D11" s="450"/>
      <c r="E11" s="450"/>
      <c r="J11" s="475" t="s">
        <v>412</v>
      </c>
      <c r="K11" s="450"/>
      <c r="L11" s="473" t="s">
        <v>411</v>
      </c>
      <c r="M11" s="1893">
        <v>60030000</v>
      </c>
      <c r="N11" s="1896">
        <v>51780000</v>
      </c>
      <c r="O11" s="818">
        <f t="shared" si="0"/>
        <v>86.256871564217903</v>
      </c>
      <c r="P11" s="1893">
        <v>35975000</v>
      </c>
      <c r="Q11" s="1896">
        <v>35975000</v>
      </c>
      <c r="R11" s="471">
        <f t="shared" si="1"/>
        <v>100</v>
      </c>
      <c r="S11" s="1893">
        <v>77020000</v>
      </c>
      <c r="T11" s="1896">
        <v>52687000</v>
      </c>
      <c r="U11" s="818">
        <f t="shared" si="2"/>
        <v>68.406907296806025</v>
      </c>
      <c r="V11" s="462">
        <v>72.58</v>
      </c>
      <c r="W11" s="462"/>
      <c r="X11" s="462"/>
      <c r="Y11" s="2557" t="s">
        <v>29</v>
      </c>
      <c r="Z11" s="2551" t="s">
        <v>34</v>
      </c>
      <c r="AA11" s="2552"/>
      <c r="AB11" s="2553"/>
      <c r="AC11" s="2536" t="s">
        <v>35</v>
      </c>
      <c r="AD11" s="2537"/>
      <c r="AE11" s="2554"/>
      <c r="AF11" s="2551" t="s">
        <v>36</v>
      </c>
      <c r="AG11" s="2552"/>
      <c r="AH11" s="2553"/>
      <c r="AI11" s="450"/>
    </row>
    <row r="12" spans="1:35" ht="15" customHeight="1" thickTop="1" thickBot="1" x14ac:dyDescent="0.3">
      <c r="A12" s="2542" t="s">
        <v>438</v>
      </c>
      <c r="B12" s="2542"/>
      <c r="C12" s="2542"/>
      <c r="D12" s="2542"/>
      <c r="E12" s="450"/>
      <c r="J12" s="450"/>
      <c r="K12" s="450"/>
      <c r="L12" s="473" t="s">
        <v>364</v>
      </c>
      <c r="M12" s="450"/>
      <c r="N12" s="450"/>
      <c r="O12" s="450"/>
      <c r="P12" s="450"/>
      <c r="Q12" s="450"/>
      <c r="R12" s="450"/>
      <c r="S12" s="453"/>
      <c r="T12" s="453"/>
      <c r="U12" s="1076"/>
      <c r="V12" s="453"/>
      <c r="W12" s="453"/>
      <c r="X12" s="453"/>
      <c r="Y12" s="2558"/>
      <c r="Z12" s="463" t="s">
        <v>360</v>
      </c>
      <c r="AA12" s="464" t="s">
        <v>361</v>
      </c>
      <c r="AB12" s="465" t="s">
        <v>356</v>
      </c>
      <c r="AC12" s="463" t="s">
        <v>360</v>
      </c>
      <c r="AD12" s="464" t="s">
        <v>361</v>
      </c>
      <c r="AE12" s="465" t="s">
        <v>356</v>
      </c>
      <c r="AF12" s="463" t="s">
        <v>360</v>
      </c>
      <c r="AG12" s="464" t="s">
        <v>361</v>
      </c>
      <c r="AH12" s="465" t="s">
        <v>356</v>
      </c>
      <c r="AI12" s="450"/>
    </row>
    <row r="13" spans="1:35" ht="15" customHeight="1" thickTop="1" thickBot="1" x14ac:dyDescent="0.3">
      <c r="A13" s="494" t="s">
        <v>29</v>
      </c>
      <c r="B13" s="2536" t="s">
        <v>409</v>
      </c>
      <c r="C13" s="2537"/>
      <c r="D13" s="587" t="s">
        <v>356</v>
      </c>
      <c r="E13" s="450"/>
      <c r="J13" s="2544" t="s">
        <v>29</v>
      </c>
      <c r="K13" s="450"/>
      <c r="L13" s="476" t="s">
        <v>373</v>
      </c>
      <c r="M13" s="2538" t="s">
        <v>35</v>
      </c>
      <c r="N13" s="2540"/>
      <c r="O13" s="2541"/>
      <c r="P13" s="2538" t="s">
        <v>36</v>
      </c>
      <c r="Q13" s="2540"/>
      <c r="R13" s="2541"/>
      <c r="S13" s="2538" t="s">
        <v>37</v>
      </c>
      <c r="T13" s="2540"/>
      <c r="U13" s="2541"/>
      <c r="V13" s="452"/>
      <c r="W13" s="452"/>
      <c r="X13" s="452"/>
      <c r="Y13" s="469" t="s">
        <v>362</v>
      </c>
      <c r="Z13" s="596">
        <v>149163700</v>
      </c>
      <c r="AA13" s="597">
        <v>114175000</v>
      </c>
      <c r="AB13" s="819">
        <f>(AA13/Z13)*100</f>
        <v>76.543421757438296</v>
      </c>
      <c r="AC13" s="1920">
        <v>160600000</v>
      </c>
      <c r="AD13" s="1921">
        <v>108312500</v>
      </c>
      <c r="AE13" s="819">
        <f>(AD13/AC13)*100</f>
        <v>67.442403486924036</v>
      </c>
      <c r="AF13" s="1920">
        <v>143056650</v>
      </c>
      <c r="AG13" s="1921">
        <v>74282500</v>
      </c>
      <c r="AH13" s="819">
        <f>(AG13/AF13)*100</f>
        <v>51.925233814716051</v>
      </c>
      <c r="AI13" s="450"/>
    </row>
    <row r="14" spans="1:35" ht="15" customHeight="1" thickTop="1" thickBot="1" x14ac:dyDescent="0.3">
      <c r="A14" s="495"/>
      <c r="B14" s="482" t="s">
        <v>4</v>
      </c>
      <c r="C14" s="607" t="s">
        <v>5</v>
      </c>
      <c r="D14" s="606" t="s">
        <v>406</v>
      </c>
      <c r="E14" s="450"/>
      <c r="J14" s="2545"/>
      <c r="K14" s="450"/>
      <c r="L14" s="469" t="s">
        <v>412</v>
      </c>
      <c r="M14" s="2547" t="s">
        <v>409</v>
      </c>
      <c r="N14" s="2548"/>
      <c r="O14" s="587" t="s">
        <v>356</v>
      </c>
      <c r="P14" s="2547" t="s">
        <v>409</v>
      </c>
      <c r="Q14" s="2548"/>
      <c r="R14" s="454" t="s">
        <v>356</v>
      </c>
      <c r="S14" s="2547" t="s">
        <v>409</v>
      </c>
      <c r="T14" s="2548"/>
      <c r="U14" s="454" t="s">
        <v>356</v>
      </c>
      <c r="V14" s="477"/>
      <c r="W14" s="477"/>
      <c r="X14" s="477"/>
      <c r="Y14" s="450"/>
      <c r="Z14" s="450"/>
      <c r="AA14" s="450"/>
      <c r="AB14" s="450"/>
      <c r="AC14" s="450"/>
      <c r="AD14" s="450"/>
      <c r="AE14" s="450"/>
      <c r="AF14" s="450"/>
      <c r="AG14" s="450"/>
      <c r="AH14" s="450"/>
      <c r="AI14" s="450"/>
    </row>
    <row r="15" spans="1:35" ht="15" customHeight="1" thickTop="1" thickBot="1" x14ac:dyDescent="0.3">
      <c r="A15" s="589" t="s">
        <v>408</v>
      </c>
      <c r="B15" s="616">
        <v>1758231450</v>
      </c>
      <c r="C15" s="617">
        <v>1622079692</v>
      </c>
      <c r="D15" s="2188">
        <f>C15*100/B15</f>
        <v>92.256323364025818</v>
      </c>
      <c r="E15" s="450"/>
      <c r="J15" s="2546"/>
      <c r="K15" s="450"/>
      <c r="L15" s="197"/>
      <c r="M15" s="456" t="s">
        <v>4</v>
      </c>
      <c r="N15" s="457" t="s">
        <v>5</v>
      </c>
      <c r="O15" s="458" t="s">
        <v>406</v>
      </c>
      <c r="P15" s="456" t="s">
        <v>4</v>
      </c>
      <c r="Q15" s="457" t="s">
        <v>5</v>
      </c>
      <c r="R15" s="458" t="s">
        <v>406</v>
      </c>
      <c r="S15" s="456" t="s">
        <v>4</v>
      </c>
      <c r="T15" s="457" t="s">
        <v>5</v>
      </c>
      <c r="U15" s="458" t="s">
        <v>406</v>
      </c>
      <c r="V15" s="459"/>
      <c r="W15" s="459"/>
      <c r="X15" s="459"/>
      <c r="Y15" s="450"/>
      <c r="Z15" s="450"/>
      <c r="AA15" s="450"/>
      <c r="AB15" s="450"/>
      <c r="AC15" s="450"/>
      <c r="AD15" s="450"/>
      <c r="AE15" s="450"/>
      <c r="AF15" s="450"/>
      <c r="AG15" s="450"/>
      <c r="AH15" s="450"/>
      <c r="AI15" s="450"/>
    </row>
    <row r="16" spans="1:35" ht="15" customHeight="1" thickTop="1" thickBot="1" x14ac:dyDescent="0.3">
      <c r="A16" s="592" t="s">
        <v>196</v>
      </c>
      <c r="B16" s="1891">
        <v>876229721</v>
      </c>
      <c r="C16" s="1894">
        <v>457126261</v>
      </c>
      <c r="D16" s="2188">
        <f t="shared" ref="D16:D21" si="3">C16*100/B16</f>
        <v>52.16968222423489</v>
      </c>
      <c r="E16" s="450"/>
      <c r="J16" s="460" t="s">
        <v>408</v>
      </c>
      <c r="K16" s="450"/>
      <c r="L16" s="2544" t="s">
        <v>29</v>
      </c>
      <c r="M16" s="1912">
        <v>381811000</v>
      </c>
      <c r="N16" s="1927">
        <v>369509580</v>
      </c>
      <c r="O16" s="2188">
        <f t="shared" ref="O16:O22" si="4">(N16/M16)*100</f>
        <v>96.778138922136876</v>
      </c>
      <c r="P16" s="1891">
        <v>323756200</v>
      </c>
      <c r="Q16" s="1903">
        <v>279913610</v>
      </c>
      <c r="R16" s="2188">
        <f t="shared" ref="R16:R22" si="5">(Q16/P16)*100</f>
        <v>86.458146593022775</v>
      </c>
      <c r="S16" s="1891">
        <v>300759750</v>
      </c>
      <c r="T16" s="1894">
        <v>315734402</v>
      </c>
      <c r="U16" s="2188">
        <f t="shared" ref="U16:U22" si="6">(T16/S16)*100</f>
        <v>104.9789414973247</v>
      </c>
      <c r="V16" s="462">
        <v>88.275933593719429</v>
      </c>
      <c r="W16" s="462"/>
      <c r="X16" s="462"/>
      <c r="Y16" s="450"/>
      <c r="Z16" s="450"/>
      <c r="AA16" s="450"/>
      <c r="AB16" s="450"/>
      <c r="AC16" s="450"/>
      <c r="AD16" s="450"/>
      <c r="AE16" s="450"/>
      <c r="AF16" s="450"/>
      <c r="AG16" s="450"/>
      <c r="AH16" s="450"/>
      <c r="AI16" s="450"/>
    </row>
    <row r="17" spans="1:37" ht="15" customHeight="1" thickTop="1" x14ac:dyDescent="0.25">
      <c r="A17" s="592" t="s">
        <v>410</v>
      </c>
      <c r="B17" s="1891">
        <v>458374000</v>
      </c>
      <c r="C17" s="1894">
        <v>298844581</v>
      </c>
      <c r="D17" s="2188">
        <f t="shared" si="3"/>
        <v>65.196669313704533</v>
      </c>
      <c r="E17" s="450"/>
      <c r="J17" s="466" t="s">
        <v>196</v>
      </c>
      <c r="K17" s="450"/>
      <c r="L17" s="2545"/>
      <c r="M17" s="1924">
        <v>154831720</v>
      </c>
      <c r="N17" s="1926">
        <v>70107690</v>
      </c>
      <c r="O17" s="2190">
        <f t="shared" si="4"/>
        <v>45.279927136377481</v>
      </c>
      <c r="P17" s="1913">
        <v>119409203</v>
      </c>
      <c r="Q17" s="1923">
        <v>59376519</v>
      </c>
      <c r="R17" s="2190">
        <f t="shared" si="5"/>
        <v>49.725245214139818</v>
      </c>
      <c r="S17" s="1892">
        <v>110750602</v>
      </c>
      <c r="T17" s="1895">
        <v>63211461</v>
      </c>
      <c r="U17" s="2190">
        <f t="shared" si="6"/>
        <v>57.075501043326163</v>
      </c>
      <c r="V17" s="462">
        <v>0</v>
      </c>
      <c r="W17" s="462"/>
      <c r="X17" s="462"/>
      <c r="Y17" s="2557" t="s">
        <v>29</v>
      </c>
      <c r="Z17" s="2551" t="s">
        <v>37</v>
      </c>
      <c r="AA17" s="2552"/>
      <c r="AB17" s="2553"/>
      <c r="AC17" s="2555" t="s">
        <v>29</v>
      </c>
      <c r="AD17" s="2537" t="s">
        <v>38</v>
      </c>
      <c r="AE17" s="2537"/>
      <c r="AF17" s="2554"/>
      <c r="AG17" s="450"/>
      <c r="AH17" s="450"/>
      <c r="AI17" s="450"/>
    </row>
    <row r="18" spans="1:37" ht="15" customHeight="1" thickBot="1" x14ac:dyDescent="0.3">
      <c r="A18" s="592" t="s">
        <v>411</v>
      </c>
      <c r="B18" s="1891">
        <v>66024000</v>
      </c>
      <c r="C18" s="1894">
        <v>66024000</v>
      </c>
      <c r="D18" s="2188">
        <f t="shared" si="3"/>
        <v>100</v>
      </c>
      <c r="E18" s="450"/>
      <c r="J18" s="466" t="s">
        <v>410</v>
      </c>
      <c r="K18" s="450"/>
      <c r="L18" s="2546"/>
      <c r="M18" s="1924">
        <v>69682000</v>
      </c>
      <c r="N18" s="1926">
        <v>43592654</v>
      </c>
      <c r="O18" s="2190">
        <f t="shared" si="4"/>
        <v>62.559418501191125</v>
      </c>
      <c r="P18" s="1924">
        <v>75901000</v>
      </c>
      <c r="Q18" s="1923">
        <v>51929624</v>
      </c>
      <c r="R18" s="2190">
        <f t="shared" si="5"/>
        <v>68.417575526014147</v>
      </c>
      <c r="S18" s="1892">
        <v>70909000</v>
      </c>
      <c r="T18" s="1895">
        <v>40655000</v>
      </c>
      <c r="U18" s="2190">
        <f t="shared" si="6"/>
        <v>57.334047864163928</v>
      </c>
      <c r="V18" s="462">
        <v>51.709421214727669</v>
      </c>
      <c r="W18" s="462"/>
      <c r="X18" s="462"/>
      <c r="Y18" s="2558"/>
      <c r="Z18" s="463" t="s">
        <v>360</v>
      </c>
      <c r="AA18" s="464" t="s">
        <v>361</v>
      </c>
      <c r="AB18" s="465" t="s">
        <v>356</v>
      </c>
      <c r="AC18" s="2556"/>
      <c r="AD18" s="464" t="s">
        <v>360</v>
      </c>
      <c r="AE18" s="464" t="s">
        <v>361</v>
      </c>
      <c r="AF18" s="465" t="s">
        <v>356</v>
      </c>
      <c r="AG18" s="450"/>
      <c r="AH18" s="450"/>
      <c r="AI18" s="450"/>
    </row>
    <row r="19" spans="1:37" ht="15" customHeight="1" thickTop="1" thickBot="1" x14ac:dyDescent="0.3">
      <c r="A19" s="592" t="s">
        <v>364</v>
      </c>
      <c r="B19" s="1891">
        <v>10319829</v>
      </c>
      <c r="C19" s="1894">
        <v>9585267</v>
      </c>
      <c r="D19" s="2188">
        <f t="shared" si="3"/>
        <v>92.882033219736485</v>
      </c>
      <c r="E19" s="450"/>
      <c r="J19" s="466" t="s">
        <v>411</v>
      </c>
      <c r="K19" s="450"/>
      <c r="L19" s="472" t="s">
        <v>408</v>
      </c>
      <c r="M19" s="1924">
        <v>12934000</v>
      </c>
      <c r="N19" s="1926">
        <v>12934000</v>
      </c>
      <c r="O19" s="468">
        <f t="shared" si="4"/>
        <v>100</v>
      </c>
      <c r="P19" s="1891">
        <v>11081000</v>
      </c>
      <c r="Q19" s="1925">
        <v>11081000</v>
      </c>
      <c r="R19" s="468">
        <f t="shared" si="5"/>
        <v>100</v>
      </c>
      <c r="S19" s="1892">
        <v>10348000</v>
      </c>
      <c r="T19" s="1895">
        <v>10348000</v>
      </c>
      <c r="U19" s="468">
        <f t="shared" si="6"/>
        <v>100</v>
      </c>
      <c r="V19" s="462">
        <v>0</v>
      </c>
      <c r="W19" s="462"/>
      <c r="X19" s="462"/>
      <c r="Y19" s="469" t="s">
        <v>362</v>
      </c>
      <c r="Z19" s="470">
        <v>179000000</v>
      </c>
      <c r="AA19" s="470">
        <v>122049619</v>
      </c>
      <c r="AB19" s="819">
        <f>(AA19/Z19)*100</f>
        <v>68.184144692737419</v>
      </c>
      <c r="AC19" s="478"/>
      <c r="AD19" s="470">
        <f>Z6+AC6+AF6+Z13+AC13+AF13+Z19</f>
        <v>1009921495</v>
      </c>
      <c r="AE19" s="470">
        <f>AA6+AD6+AG6+AA13+AD13+AG13+AA19</f>
        <v>661520919</v>
      </c>
      <c r="AF19" s="818">
        <f>(AE19/AD19)*100</f>
        <v>65.502212030847005</v>
      </c>
      <c r="AG19" s="450"/>
      <c r="AH19" s="450"/>
      <c r="AI19" s="450"/>
    </row>
    <row r="20" spans="1:37" ht="15" customHeight="1" thickTop="1" x14ac:dyDescent="0.25">
      <c r="A20" s="466" t="s">
        <v>554</v>
      </c>
      <c r="B20" s="483">
        <f>B15+B16+B17+B18+B19</f>
        <v>3169179000</v>
      </c>
      <c r="C20" s="608">
        <f>C15+C16+C17+C18+C19</f>
        <v>2453659801</v>
      </c>
      <c r="D20" s="2188">
        <f t="shared" si="3"/>
        <v>77.422569094393211</v>
      </c>
      <c r="E20" s="450"/>
      <c r="J20" s="466" t="s">
        <v>364</v>
      </c>
      <c r="K20" s="450"/>
      <c r="L20" s="473" t="s">
        <v>196</v>
      </c>
      <c r="M20" s="1913">
        <v>1577280</v>
      </c>
      <c r="N20" s="1923">
        <v>1577280</v>
      </c>
      <c r="O20" s="468">
        <f t="shared" si="4"/>
        <v>100</v>
      </c>
      <c r="P20" s="1913">
        <v>1752597</v>
      </c>
      <c r="Q20" s="1923">
        <v>1752597</v>
      </c>
      <c r="R20" s="468">
        <f t="shared" si="5"/>
        <v>100</v>
      </c>
      <c r="S20" s="1077">
        <v>3949648</v>
      </c>
      <c r="T20" s="1895">
        <v>3949648</v>
      </c>
      <c r="U20" s="468">
        <f t="shared" si="6"/>
        <v>100</v>
      </c>
      <c r="V20" s="462">
        <v>70.473267140664646</v>
      </c>
      <c r="W20" s="462"/>
      <c r="X20" s="462"/>
      <c r="Y20" s="450"/>
      <c r="Z20" s="450"/>
      <c r="AA20" s="450"/>
      <c r="AB20" s="450"/>
      <c r="AC20" s="450"/>
      <c r="AD20" s="450"/>
      <c r="AE20" s="450"/>
      <c r="AF20" s="450"/>
      <c r="AG20" s="450"/>
      <c r="AH20" s="450"/>
      <c r="AI20" s="450"/>
    </row>
    <row r="21" spans="1:37" ht="15" customHeight="1" thickBot="1" x14ac:dyDescent="0.3">
      <c r="A21" s="618" t="s">
        <v>412</v>
      </c>
      <c r="B21" s="1893">
        <v>542818000</v>
      </c>
      <c r="C21" s="1896">
        <v>452327000</v>
      </c>
      <c r="D21" s="818">
        <f t="shared" si="3"/>
        <v>83.329403225390465</v>
      </c>
      <c r="E21" s="450"/>
      <c r="J21" s="466" t="s">
        <v>373</v>
      </c>
      <c r="K21" s="450"/>
      <c r="L21" s="473" t="s">
        <v>410</v>
      </c>
      <c r="M21" s="1074">
        <f>M16+M17+M18+M19+M20</f>
        <v>620836000</v>
      </c>
      <c r="N21" s="1075">
        <f>N16+N17+N18+N19+N20</f>
        <v>497721204</v>
      </c>
      <c r="O21" s="2186">
        <f t="shared" si="4"/>
        <v>80.169514010141157</v>
      </c>
      <c r="P21" s="1074">
        <f>P16+P17+P18+P19+P20</f>
        <v>531900000</v>
      </c>
      <c r="Q21" s="1075">
        <f>Q16+Q17+Q18+Q19+Q20</f>
        <v>404053350</v>
      </c>
      <c r="R21" s="2186">
        <f t="shared" si="5"/>
        <v>75.964156796390299</v>
      </c>
      <c r="S21" s="1074">
        <f>S16+S17+S18+S19+S20</f>
        <v>496717000</v>
      </c>
      <c r="T21" s="1075">
        <f>T16+T17+T18+T19+T20</f>
        <v>433898511</v>
      </c>
      <c r="U21" s="2186">
        <f t="shared" si="6"/>
        <v>87.353263729648873</v>
      </c>
      <c r="V21" s="474">
        <v>51.282841561134909</v>
      </c>
      <c r="W21" s="474"/>
      <c r="X21" s="474"/>
      <c r="Y21" s="450"/>
      <c r="Z21" s="450"/>
      <c r="AA21" s="450"/>
      <c r="AB21" s="450"/>
      <c r="AC21" s="450"/>
      <c r="AD21" s="450"/>
      <c r="AE21" s="450"/>
      <c r="AF21" s="450"/>
      <c r="AG21" s="450"/>
      <c r="AH21" s="450"/>
      <c r="AI21" s="450"/>
    </row>
    <row r="22" spans="1:37" ht="15" customHeight="1" thickTop="1" thickBot="1" x14ac:dyDescent="0.3">
      <c r="A22" s="625"/>
      <c r="B22" s="497"/>
      <c r="E22" s="450"/>
      <c r="J22" s="475" t="s">
        <v>412</v>
      </c>
      <c r="K22" s="450"/>
      <c r="L22" s="473" t="s">
        <v>411</v>
      </c>
      <c r="M22" s="1920">
        <v>148428000</v>
      </c>
      <c r="N22" s="1921">
        <v>113798000</v>
      </c>
      <c r="O22" s="818">
        <f t="shared" si="4"/>
        <v>76.668822594119717</v>
      </c>
      <c r="P22" s="1893">
        <v>66125650</v>
      </c>
      <c r="Q22" s="1896">
        <v>53020000</v>
      </c>
      <c r="R22" s="818">
        <f t="shared" si="5"/>
        <v>80.180686314614675</v>
      </c>
      <c r="S22" s="441">
        <v>96160000</v>
      </c>
      <c r="T22" s="470">
        <v>91717000</v>
      </c>
      <c r="U22" s="818">
        <f t="shared" si="6"/>
        <v>95.379575707154743</v>
      </c>
      <c r="V22" s="462">
        <v>37.549790356394134</v>
      </c>
      <c r="W22" s="462"/>
      <c r="X22" s="462"/>
      <c r="Y22" s="601"/>
      <c r="Z22" s="453"/>
      <c r="AA22" s="453"/>
      <c r="AB22" s="453"/>
      <c r="AC22" s="450"/>
      <c r="AD22" s="453"/>
      <c r="AE22" s="453"/>
      <c r="AF22" s="453"/>
      <c r="AG22" s="450"/>
      <c r="AH22" s="450"/>
      <c r="AI22" s="450"/>
      <c r="AJ22" s="450"/>
      <c r="AK22" s="450"/>
    </row>
    <row r="23" spans="1:37" ht="15" customHeight="1" thickTop="1" thickBot="1" x14ac:dyDescent="0.3">
      <c r="A23" s="2543" t="s">
        <v>498</v>
      </c>
      <c r="B23" s="2543"/>
      <c r="C23" s="2543"/>
      <c r="D23" s="2543"/>
      <c r="E23" s="450"/>
      <c r="J23" s="450"/>
      <c r="K23" s="450"/>
      <c r="L23" s="473" t="s">
        <v>364</v>
      </c>
      <c r="M23" s="479"/>
      <c r="N23" s="479"/>
      <c r="O23" s="453"/>
      <c r="P23" s="453"/>
      <c r="Y23" s="598"/>
      <c r="Z23" s="598"/>
      <c r="AA23" s="598"/>
      <c r="AB23" s="598"/>
      <c r="AC23" s="599"/>
      <c r="AD23" s="598"/>
      <c r="AE23" s="598"/>
      <c r="AF23" s="598"/>
      <c r="AG23" s="599"/>
      <c r="AH23" s="599"/>
      <c r="AI23" s="599"/>
      <c r="AJ23" s="599"/>
      <c r="AK23" s="450"/>
    </row>
    <row r="24" spans="1:37" ht="15" customHeight="1" thickTop="1" x14ac:dyDescent="0.25">
      <c r="A24" s="492" t="s">
        <v>29</v>
      </c>
      <c r="B24" s="2538" t="s">
        <v>409</v>
      </c>
      <c r="C24" s="2539"/>
      <c r="D24" s="587" t="s">
        <v>356</v>
      </c>
      <c r="E24" s="450"/>
      <c r="J24" s="2544" t="s">
        <v>29</v>
      </c>
      <c r="K24" s="450"/>
      <c r="L24" s="476" t="s">
        <v>373</v>
      </c>
      <c r="M24" s="2538" t="s">
        <v>471</v>
      </c>
      <c r="N24" s="2540"/>
      <c r="O24" s="2541"/>
      <c r="P24" s="453"/>
      <c r="Y24" s="599"/>
      <c r="Z24" s="598"/>
      <c r="AA24" s="598"/>
      <c r="AB24" s="598"/>
      <c r="AC24" s="599"/>
      <c r="AD24" s="599"/>
      <c r="AE24" s="599"/>
      <c r="AF24" s="599"/>
      <c r="AG24" s="599"/>
      <c r="AH24" s="600"/>
      <c r="AI24" s="599"/>
      <c r="AJ24" s="599"/>
      <c r="AK24" s="450"/>
    </row>
    <row r="25" spans="1:37" ht="15" customHeight="1" thickBot="1" x14ac:dyDescent="0.3">
      <c r="A25" s="493"/>
      <c r="B25" s="484" t="s">
        <v>4</v>
      </c>
      <c r="C25" s="614" t="s">
        <v>5</v>
      </c>
      <c r="D25" s="613" t="s">
        <v>406</v>
      </c>
      <c r="E25" s="450"/>
      <c r="J25" s="2545"/>
      <c r="K25" s="450"/>
      <c r="L25" s="469" t="s">
        <v>412</v>
      </c>
      <c r="M25" s="2549" t="s">
        <v>409</v>
      </c>
      <c r="N25" s="2550"/>
      <c r="O25" s="586" t="s">
        <v>356</v>
      </c>
      <c r="P25" s="453"/>
      <c r="Y25" s="598"/>
      <c r="Z25" s="598"/>
      <c r="AA25" s="598"/>
      <c r="AB25" s="598"/>
      <c r="AC25" s="599"/>
      <c r="AD25" s="599"/>
      <c r="AE25" s="599"/>
      <c r="AF25" s="599"/>
      <c r="AG25" s="599"/>
      <c r="AH25" s="599"/>
      <c r="AI25" s="599"/>
      <c r="AJ25" s="599"/>
      <c r="AK25" s="450"/>
    </row>
    <row r="26" spans="1:37" ht="15" customHeight="1" thickTop="1" thickBot="1" x14ac:dyDescent="0.3">
      <c r="A26" s="619" t="s">
        <v>408</v>
      </c>
      <c r="B26" s="620">
        <f t="shared" ref="B26:C30" si="7">B7+B15</f>
        <v>2703248950</v>
      </c>
      <c r="C26" s="1071">
        <f t="shared" si="7"/>
        <v>2342426622</v>
      </c>
      <c r="D26" s="486">
        <f>C26/B26%</f>
        <v>86.65227159340985</v>
      </c>
      <c r="E26" s="450"/>
      <c r="J26" s="2546"/>
      <c r="K26" s="450"/>
      <c r="L26" s="480"/>
      <c r="M26" s="456" t="s">
        <v>4</v>
      </c>
      <c r="N26" s="457" t="s">
        <v>5</v>
      </c>
      <c r="O26" s="603" t="s">
        <v>406</v>
      </c>
      <c r="P26" s="453"/>
      <c r="AD26" s="450"/>
      <c r="AE26" s="450"/>
      <c r="AF26" s="450"/>
      <c r="AG26" s="450"/>
      <c r="AH26" s="450"/>
      <c r="AI26" s="450"/>
    </row>
    <row r="27" spans="1:37" ht="15" customHeight="1" thickTop="1" x14ac:dyDescent="0.25">
      <c r="A27" s="621" t="s">
        <v>196</v>
      </c>
      <c r="B27" s="1069">
        <f t="shared" si="7"/>
        <v>965829721</v>
      </c>
      <c r="C27" s="501">
        <f>C8+C16</f>
        <v>544895361</v>
      </c>
      <c r="D27" s="488">
        <f t="shared" ref="D27:D32" si="8">C27/B27%</f>
        <v>56.417332077524662</v>
      </c>
      <c r="E27" s="450"/>
      <c r="J27" s="460" t="s">
        <v>408</v>
      </c>
      <c r="K27" s="450"/>
      <c r="L27" s="2557" t="s">
        <v>29</v>
      </c>
      <c r="M27" s="1912">
        <v>146539500</v>
      </c>
      <c r="N27" s="1927">
        <v>135554250</v>
      </c>
      <c r="O27" s="2189">
        <f t="shared" ref="O27:O33" si="9">(N27/M27)*100</f>
        <v>92.503557061406653</v>
      </c>
      <c r="P27" s="453"/>
      <c r="Q27" s="598"/>
      <c r="R27" s="598"/>
      <c r="S27" s="598"/>
      <c r="T27" s="598"/>
      <c r="U27" s="599"/>
      <c r="V27" s="599"/>
      <c r="W27" s="599"/>
      <c r="X27" s="599"/>
      <c r="Y27" s="599"/>
      <c r="Z27" s="450"/>
      <c r="AA27" s="450"/>
      <c r="AB27" s="450"/>
      <c r="AC27" s="450"/>
      <c r="AD27" s="450"/>
      <c r="AE27" s="450"/>
      <c r="AF27" s="450"/>
      <c r="AG27" s="450"/>
      <c r="AH27" s="450"/>
      <c r="AI27" s="450"/>
    </row>
    <row r="28" spans="1:37" ht="15" customHeight="1" x14ac:dyDescent="0.25">
      <c r="A28" s="621" t="s">
        <v>410</v>
      </c>
      <c r="B28" s="1070">
        <f t="shared" si="7"/>
        <v>635914500</v>
      </c>
      <c r="C28" s="1073">
        <f t="shared" si="7"/>
        <v>436722412</v>
      </c>
      <c r="D28" s="2293">
        <f t="shared" si="8"/>
        <v>68.676278336159967</v>
      </c>
      <c r="E28" s="450"/>
      <c r="J28" s="466" t="s">
        <v>196</v>
      </c>
      <c r="K28" s="450"/>
      <c r="L28" s="2558"/>
      <c r="M28" s="1924">
        <v>116320425</v>
      </c>
      <c r="N28" s="1926">
        <v>58160598</v>
      </c>
      <c r="O28" s="2191">
        <f t="shared" si="9"/>
        <v>50.000331412131615</v>
      </c>
      <c r="P28" s="453"/>
      <c r="Q28" s="598"/>
      <c r="R28" s="598"/>
      <c r="S28" s="598"/>
      <c r="T28" s="598"/>
      <c r="U28" s="599"/>
      <c r="V28" s="599"/>
      <c r="W28" s="599"/>
      <c r="X28" s="599"/>
      <c r="Y28" s="599"/>
      <c r="Z28" s="450"/>
      <c r="AA28" s="450"/>
      <c r="AB28" s="450"/>
      <c r="AC28" s="450"/>
      <c r="AD28" s="450"/>
      <c r="AE28" s="450"/>
      <c r="AF28" s="450"/>
      <c r="AG28" s="450"/>
      <c r="AH28" s="450"/>
      <c r="AI28" s="450"/>
    </row>
    <row r="29" spans="1:37" ht="15" customHeight="1" thickBot="1" x14ac:dyDescent="0.3">
      <c r="A29" s="621" t="s">
        <v>411</v>
      </c>
      <c r="B29" s="1072">
        <f>B18</f>
        <v>66024000</v>
      </c>
      <c r="C29" s="501">
        <f>C18</f>
        <v>66024000</v>
      </c>
      <c r="D29" s="2294">
        <f>D18</f>
        <v>100</v>
      </c>
      <c r="E29" s="450"/>
      <c r="J29" s="466" t="s">
        <v>410</v>
      </c>
      <c r="K29" s="450"/>
      <c r="L29" s="2559"/>
      <c r="M29" s="1924">
        <v>53079000</v>
      </c>
      <c r="N29" s="1926">
        <v>41370120</v>
      </c>
      <c r="O29" s="2191">
        <f t="shared" si="9"/>
        <v>77.940654496128417</v>
      </c>
      <c r="P29" s="453"/>
      <c r="Q29" s="598"/>
      <c r="R29" s="598"/>
      <c r="S29" s="598"/>
      <c r="T29" s="598"/>
      <c r="U29" s="599"/>
      <c r="V29" s="599"/>
      <c r="W29" s="599"/>
      <c r="X29" s="599"/>
      <c r="Y29" s="599"/>
      <c r="Z29" s="450"/>
      <c r="AA29" s="450"/>
      <c r="AB29" s="450"/>
      <c r="AC29" s="450"/>
      <c r="AD29" s="450"/>
      <c r="AE29" s="450"/>
      <c r="AF29" s="450"/>
      <c r="AG29" s="450"/>
      <c r="AH29" s="450"/>
      <c r="AI29" s="450"/>
    </row>
    <row r="30" spans="1:37" ht="15" customHeight="1" thickTop="1" x14ac:dyDescent="0.25">
      <c r="A30" s="621" t="s">
        <v>364</v>
      </c>
      <c r="B30" s="1070">
        <f t="shared" si="7"/>
        <v>10319829</v>
      </c>
      <c r="C30" s="602">
        <f t="shared" si="7"/>
        <v>9585267</v>
      </c>
      <c r="D30" s="488">
        <f t="shared" si="8"/>
        <v>92.882033219736499</v>
      </c>
      <c r="E30" s="450"/>
      <c r="F30" s="497"/>
      <c r="J30" s="466" t="s">
        <v>411</v>
      </c>
      <c r="K30" s="450"/>
      <c r="L30" s="472" t="s">
        <v>408</v>
      </c>
      <c r="M30" s="1924">
        <v>6724000</v>
      </c>
      <c r="N30" s="1926">
        <v>6724000</v>
      </c>
      <c r="O30" s="604">
        <f t="shared" si="9"/>
        <v>100</v>
      </c>
      <c r="P30" s="450"/>
      <c r="Q30" s="599"/>
      <c r="R30" s="599"/>
      <c r="S30" s="599"/>
      <c r="T30" s="599"/>
      <c r="U30" s="599"/>
      <c r="V30" s="599"/>
      <c r="W30" s="599"/>
      <c r="X30" s="599"/>
      <c r="Y30" s="599"/>
      <c r="Z30" s="450"/>
      <c r="AA30" s="450"/>
      <c r="AB30" s="450"/>
      <c r="AC30" s="450"/>
      <c r="AD30" s="450"/>
      <c r="AE30" s="450"/>
      <c r="AF30" s="450"/>
      <c r="AG30" s="450"/>
      <c r="AH30" s="450"/>
      <c r="AI30" s="450"/>
    </row>
    <row r="31" spans="1:37" ht="15" customHeight="1" x14ac:dyDescent="0.25">
      <c r="A31" s="487" t="s">
        <v>373</v>
      </c>
      <c r="B31" s="485">
        <f>B26+B27+B28+B29+B30</f>
        <v>4381337000</v>
      </c>
      <c r="C31" s="615">
        <f>C26+C27+C28+C29+C30</f>
        <v>3399653662</v>
      </c>
      <c r="D31" s="489">
        <f t="shared" si="8"/>
        <v>77.593977865660648</v>
      </c>
      <c r="E31" s="450"/>
      <c r="J31" s="466" t="s">
        <v>364</v>
      </c>
      <c r="K31" s="450"/>
      <c r="L31" s="473" t="s">
        <v>196</v>
      </c>
      <c r="M31" s="1913">
        <v>93075</v>
      </c>
      <c r="N31" s="1923">
        <v>0</v>
      </c>
      <c r="O31" s="604">
        <f t="shared" si="9"/>
        <v>0</v>
      </c>
      <c r="P31" s="450"/>
      <c r="Q31" s="450"/>
      <c r="R31" s="450"/>
      <c r="S31" s="450"/>
      <c r="T31" s="450"/>
      <c r="U31" s="450"/>
      <c r="V31" s="450"/>
      <c r="W31" s="450"/>
      <c r="X31" s="450"/>
      <c r="Y31" s="450"/>
      <c r="Z31" s="450"/>
      <c r="AA31" s="450"/>
      <c r="AB31" s="450"/>
      <c r="AC31" s="450"/>
      <c r="AD31" s="450"/>
      <c r="AE31" s="450"/>
      <c r="AF31" s="450"/>
      <c r="AG31" s="450"/>
      <c r="AH31" s="450"/>
      <c r="AI31" s="450"/>
    </row>
    <row r="32" spans="1:37" ht="15" customHeight="1" thickBot="1" x14ac:dyDescent="0.3">
      <c r="A32" s="622" t="s">
        <v>412</v>
      </c>
      <c r="B32" s="623">
        <f>B21</f>
        <v>542818000</v>
      </c>
      <c r="C32" s="624">
        <f>C21</f>
        <v>452327000</v>
      </c>
      <c r="D32" s="490">
        <f t="shared" si="8"/>
        <v>83.329403225390465</v>
      </c>
      <c r="E32" s="450"/>
      <c r="J32" s="466" t="s">
        <v>373</v>
      </c>
      <c r="K32" s="450"/>
      <c r="L32" s="473" t="s">
        <v>410</v>
      </c>
      <c r="M32" s="1074">
        <f>M27+M28+M29+M30+M31</f>
        <v>322756000</v>
      </c>
      <c r="N32" s="1075">
        <f>N27+N28+N29+N30+N31</f>
        <v>241808968</v>
      </c>
      <c r="O32" s="2192">
        <f t="shared" si="9"/>
        <v>74.920053538896255</v>
      </c>
      <c r="P32" s="450"/>
      <c r="Q32" s="450"/>
      <c r="R32" s="450"/>
      <c r="S32" s="450"/>
      <c r="T32" s="450"/>
      <c r="U32" s="450"/>
      <c r="V32" s="450"/>
      <c r="W32" s="450"/>
      <c r="X32" s="450"/>
      <c r="Y32" s="450"/>
      <c r="Z32" s="450"/>
      <c r="AA32" s="450"/>
      <c r="AB32" s="450"/>
      <c r="AC32" s="450"/>
      <c r="AD32" s="450"/>
      <c r="AE32" s="450"/>
      <c r="AF32" s="450"/>
      <c r="AG32" s="450"/>
      <c r="AH32" s="450"/>
      <c r="AI32" s="450"/>
    </row>
    <row r="33" spans="5:35" ht="15" customHeight="1" thickTop="1" thickBot="1" x14ac:dyDescent="0.3">
      <c r="E33" s="450"/>
      <c r="G33" s="8"/>
      <c r="J33" s="475" t="s">
        <v>412</v>
      </c>
      <c r="K33" s="450"/>
      <c r="L33" s="473" t="s">
        <v>411</v>
      </c>
      <c r="M33" s="1920">
        <v>59080000</v>
      </c>
      <c r="N33" s="1921">
        <v>53350000</v>
      </c>
      <c r="O33" s="819">
        <f t="shared" si="9"/>
        <v>90.301286391333775</v>
      </c>
      <c r="P33" s="450"/>
      <c r="Q33" s="450"/>
      <c r="R33" s="450"/>
      <c r="S33" s="450"/>
      <c r="T33" s="450"/>
      <c r="U33" s="451">
        <v>38</v>
      </c>
      <c r="V33" s="450"/>
      <c r="W33" s="450"/>
      <c r="X33" s="450"/>
      <c r="Y33" s="450"/>
      <c r="Z33" s="450"/>
      <c r="AA33" s="450"/>
      <c r="AB33" s="450"/>
      <c r="AC33" s="450"/>
      <c r="AD33" s="450"/>
      <c r="AE33" s="450"/>
      <c r="AF33" s="450"/>
      <c r="AG33" s="450"/>
      <c r="AH33" s="451">
        <v>39</v>
      </c>
      <c r="AI33" s="450"/>
    </row>
    <row r="34" spans="5:35" ht="15.75" thickTop="1" x14ac:dyDescent="0.25"/>
  </sheetData>
  <mergeCells count="38">
    <mergeCell ref="A5:A6"/>
    <mergeCell ref="L5:L7"/>
    <mergeCell ref="J2:J4"/>
    <mergeCell ref="M2:O2"/>
    <mergeCell ref="S3:T3"/>
    <mergeCell ref="P2:R2"/>
    <mergeCell ref="B5:C5"/>
    <mergeCell ref="M3:N3"/>
    <mergeCell ref="P3:Q3"/>
    <mergeCell ref="AF11:AH11"/>
    <mergeCell ref="S2:U2"/>
    <mergeCell ref="AD17:AF17"/>
    <mergeCell ref="AC17:AC18"/>
    <mergeCell ref="L27:L29"/>
    <mergeCell ref="Z17:AB17"/>
    <mergeCell ref="AC4:AE4"/>
    <mergeCell ref="AF4:AH4"/>
    <mergeCell ref="Y11:Y12"/>
    <mergeCell ref="Z11:AB11"/>
    <mergeCell ref="AC11:AE11"/>
    <mergeCell ref="Y17:Y18"/>
    <mergeCell ref="Y4:Y5"/>
    <mergeCell ref="Z4:AB4"/>
    <mergeCell ref="S13:U13"/>
    <mergeCell ref="S14:T14"/>
    <mergeCell ref="B13:C13"/>
    <mergeCell ref="B24:C24"/>
    <mergeCell ref="M13:O13"/>
    <mergeCell ref="P13:R13"/>
    <mergeCell ref="A12:D12"/>
    <mergeCell ref="A23:D23"/>
    <mergeCell ref="J13:J15"/>
    <mergeCell ref="J24:J26"/>
    <mergeCell ref="L16:L18"/>
    <mergeCell ref="M24:O24"/>
    <mergeCell ref="M14:N14"/>
    <mergeCell ref="P14:Q14"/>
    <mergeCell ref="M25:N25"/>
  </mergeCell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5"/>
  <sheetViews>
    <sheetView topLeftCell="A61" zoomScaleNormal="100" workbookViewId="0">
      <selection activeCell="G45" sqref="G45"/>
    </sheetView>
  </sheetViews>
  <sheetFormatPr baseColWidth="10" defaultRowHeight="15" x14ac:dyDescent="0.25"/>
  <cols>
    <col min="1" max="1" width="42.42578125" customWidth="1"/>
    <col min="2" max="3" width="8.42578125" customWidth="1"/>
    <col min="4" max="4" width="8.28515625" customWidth="1"/>
    <col min="5" max="5" width="8.85546875" customWidth="1"/>
    <col min="6" max="6" width="8.5703125" customWidth="1"/>
    <col min="7" max="7" width="8.42578125" customWidth="1"/>
    <col min="8" max="8" width="9.28515625" customWidth="1"/>
    <col min="9" max="9" width="9.7109375" customWidth="1"/>
    <col min="11" max="11" width="42.42578125" customWidth="1"/>
    <col min="12" max="12" width="8.7109375" customWidth="1"/>
    <col min="13" max="13" width="8.42578125" customWidth="1"/>
    <col min="14" max="14" width="8.28515625" customWidth="1"/>
    <col min="15" max="15" width="9" customWidth="1"/>
    <col min="16" max="16" width="8" customWidth="1"/>
    <col min="17" max="17" width="9.5703125" customWidth="1"/>
    <col min="18" max="18" width="8.7109375" customWidth="1"/>
    <col min="19" max="19" width="8.85546875" customWidth="1"/>
  </cols>
  <sheetData>
    <row r="1" spans="1:9" x14ac:dyDescent="0.25">
      <c r="A1" s="8" t="s">
        <v>749</v>
      </c>
    </row>
    <row r="2" spans="1:9" ht="9" customHeight="1" thickBot="1" x14ac:dyDescent="0.3"/>
    <row r="3" spans="1:9" ht="15.75" thickTop="1" x14ac:dyDescent="0.25">
      <c r="A3" s="2354" t="s">
        <v>197</v>
      </c>
      <c r="B3" s="2525" t="s">
        <v>471</v>
      </c>
      <c r="C3" s="2526"/>
      <c r="D3" s="2526"/>
      <c r="E3" s="2527"/>
      <c r="F3" s="2525" t="s">
        <v>470</v>
      </c>
      <c r="G3" s="2526"/>
      <c r="H3" s="2526"/>
      <c r="I3" s="2527"/>
    </row>
    <row r="4" spans="1:9" x14ac:dyDescent="0.25">
      <c r="A4" s="2355"/>
      <c r="B4" s="195" t="s">
        <v>198</v>
      </c>
      <c r="C4" s="505"/>
      <c r="D4" s="505" t="s">
        <v>201</v>
      </c>
      <c r="E4" s="194"/>
      <c r="F4" s="195" t="s">
        <v>198</v>
      </c>
      <c r="G4" s="505"/>
      <c r="H4" s="505" t="s">
        <v>201</v>
      </c>
      <c r="I4" s="194"/>
    </row>
    <row r="5" spans="1:9" ht="15.75" thickBot="1" x14ac:dyDescent="0.3">
      <c r="A5" s="2356"/>
      <c r="B5" s="109" t="s">
        <v>199</v>
      </c>
      <c r="C5" s="149" t="s">
        <v>200</v>
      </c>
      <c r="D5" s="149" t="s">
        <v>199</v>
      </c>
      <c r="E5" s="150" t="s">
        <v>200</v>
      </c>
      <c r="F5" s="109" t="s">
        <v>199</v>
      </c>
      <c r="G5" s="149" t="s">
        <v>200</v>
      </c>
      <c r="H5" s="149" t="s">
        <v>199</v>
      </c>
      <c r="I5" s="150" t="s">
        <v>200</v>
      </c>
    </row>
    <row r="6" spans="1:9" ht="12" customHeight="1" thickTop="1" x14ac:dyDescent="0.25">
      <c r="A6" s="24" t="s">
        <v>202</v>
      </c>
      <c r="B6" s="1860">
        <v>9</v>
      </c>
      <c r="C6" s="1859">
        <v>9</v>
      </c>
      <c r="D6" s="1859">
        <v>400</v>
      </c>
      <c r="E6" s="1861">
        <v>400</v>
      </c>
      <c r="F6" s="1860">
        <v>50</v>
      </c>
      <c r="G6" s="1859">
        <v>45</v>
      </c>
      <c r="H6" s="1859">
        <v>1000</v>
      </c>
      <c r="I6" s="1861">
        <v>900</v>
      </c>
    </row>
    <row r="7" spans="1:9" ht="12" customHeight="1" x14ac:dyDescent="0.25">
      <c r="A7" s="195" t="s">
        <v>208</v>
      </c>
      <c r="B7" s="1866">
        <v>12</v>
      </c>
      <c r="C7" s="1865">
        <v>12</v>
      </c>
      <c r="D7" s="1865">
        <v>144</v>
      </c>
      <c r="E7" s="1876">
        <v>110</v>
      </c>
      <c r="F7" s="1866">
        <v>15</v>
      </c>
      <c r="G7" s="1865">
        <v>15</v>
      </c>
      <c r="H7" s="1865">
        <v>300</v>
      </c>
      <c r="I7" s="1876">
        <v>300</v>
      </c>
    </row>
    <row r="8" spans="1:9" ht="12" customHeight="1" x14ac:dyDescent="0.25">
      <c r="A8" s="195" t="s">
        <v>209</v>
      </c>
      <c r="B8" s="1866">
        <v>9</v>
      </c>
      <c r="C8" s="1865">
        <v>9</v>
      </c>
      <c r="D8" s="1865">
        <v>135</v>
      </c>
      <c r="E8" s="1876">
        <v>135</v>
      </c>
      <c r="F8" s="1866">
        <v>12</v>
      </c>
      <c r="G8" s="1865">
        <v>12</v>
      </c>
      <c r="H8" s="1865">
        <v>240</v>
      </c>
      <c r="I8" s="1876">
        <v>240</v>
      </c>
    </row>
    <row r="9" spans="1:9" ht="12" customHeight="1" x14ac:dyDescent="0.25">
      <c r="A9" s="195" t="s">
        <v>203</v>
      </c>
      <c r="B9" s="1866">
        <v>9</v>
      </c>
      <c r="C9" s="1865">
        <v>9</v>
      </c>
      <c r="D9" s="1865">
        <v>200</v>
      </c>
      <c r="E9" s="1876">
        <v>125</v>
      </c>
      <c r="F9" s="1866">
        <v>30</v>
      </c>
      <c r="G9" s="1865">
        <v>25</v>
      </c>
      <c r="H9" s="1865">
        <v>600</v>
      </c>
      <c r="I9" s="1876">
        <v>500</v>
      </c>
    </row>
    <row r="10" spans="1:9" ht="12" customHeight="1" x14ac:dyDescent="0.25">
      <c r="A10" s="195" t="s">
        <v>210</v>
      </c>
      <c r="B10" s="1866">
        <v>9</v>
      </c>
      <c r="C10" s="1865">
        <v>9</v>
      </c>
      <c r="D10" s="1865">
        <v>135</v>
      </c>
      <c r="E10" s="1876">
        <v>135</v>
      </c>
      <c r="F10" s="1866">
        <v>15</v>
      </c>
      <c r="G10" s="1865">
        <v>15</v>
      </c>
      <c r="H10" s="1865">
        <v>300</v>
      </c>
      <c r="I10" s="1876">
        <v>300</v>
      </c>
    </row>
    <row r="11" spans="1:9" ht="12" customHeight="1" x14ac:dyDescent="0.25">
      <c r="A11" s="195" t="s">
        <v>204</v>
      </c>
      <c r="B11" s="1866">
        <v>16</v>
      </c>
      <c r="C11" s="1865">
        <v>14</v>
      </c>
      <c r="D11" s="1865">
        <v>224</v>
      </c>
      <c r="E11" s="1876">
        <v>200</v>
      </c>
      <c r="F11" s="1866">
        <v>10</v>
      </c>
      <c r="G11" s="1865">
        <v>15</v>
      </c>
      <c r="H11" s="1865">
        <v>200</v>
      </c>
      <c r="I11" s="1876">
        <v>300</v>
      </c>
    </row>
    <row r="12" spans="1:9" ht="12" customHeight="1" x14ac:dyDescent="0.25">
      <c r="A12" s="195" t="s">
        <v>211</v>
      </c>
      <c r="B12" s="1866">
        <v>9</v>
      </c>
      <c r="C12" s="1865">
        <v>8</v>
      </c>
      <c r="D12" s="1865">
        <v>108</v>
      </c>
      <c r="E12" s="1876">
        <v>46</v>
      </c>
      <c r="F12" s="1866">
        <v>5</v>
      </c>
      <c r="G12" s="1865">
        <v>5</v>
      </c>
      <c r="H12" s="1865">
        <v>100</v>
      </c>
      <c r="I12" s="1876">
        <v>100</v>
      </c>
    </row>
    <row r="13" spans="1:9" ht="12" customHeight="1" x14ac:dyDescent="0.25">
      <c r="A13" s="195" t="s">
        <v>205</v>
      </c>
      <c r="B13" s="1866">
        <v>9</v>
      </c>
      <c r="C13" s="1865">
        <v>4</v>
      </c>
      <c r="D13" s="1865">
        <v>108</v>
      </c>
      <c r="E13" s="1876">
        <v>36</v>
      </c>
      <c r="F13" s="1866">
        <v>5</v>
      </c>
      <c r="G13" s="1865">
        <v>5</v>
      </c>
      <c r="H13" s="1865">
        <v>100</v>
      </c>
      <c r="I13" s="1876">
        <v>100</v>
      </c>
    </row>
    <row r="14" spans="1:9" ht="12" customHeight="1" x14ac:dyDescent="0.25">
      <c r="A14" s="195" t="s">
        <v>206</v>
      </c>
      <c r="B14" s="1866">
        <v>13</v>
      </c>
      <c r="C14" s="1865">
        <v>11</v>
      </c>
      <c r="D14" s="1865">
        <v>156</v>
      </c>
      <c r="E14" s="1876">
        <v>90</v>
      </c>
      <c r="F14" s="1866">
        <v>5</v>
      </c>
      <c r="G14" s="1865">
        <v>3</v>
      </c>
      <c r="H14" s="1865">
        <v>100</v>
      </c>
      <c r="I14" s="1888">
        <v>60</v>
      </c>
    </row>
    <row r="15" spans="1:9" ht="12" customHeight="1" x14ac:dyDescent="0.25">
      <c r="A15" s="195" t="s">
        <v>207</v>
      </c>
      <c r="B15" s="1866">
        <v>5</v>
      </c>
      <c r="C15" s="1865">
        <v>3</v>
      </c>
      <c r="D15" s="1865">
        <v>100</v>
      </c>
      <c r="E15" s="1876">
        <v>60</v>
      </c>
      <c r="F15" s="1866">
        <v>8</v>
      </c>
      <c r="G15" s="1865">
        <v>3</v>
      </c>
      <c r="H15" s="1865">
        <v>160</v>
      </c>
      <c r="I15" s="1876">
        <v>60</v>
      </c>
    </row>
    <row r="16" spans="1:9" ht="12" customHeight="1" x14ac:dyDescent="0.25">
      <c r="A16" s="195" t="s">
        <v>212</v>
      </c>
      <c r="B16" s="1866">
        <v>9</v>
      </c>
      <c r="C16" s="1865">
        <v>9</v>
      </c>
      <c r="D16" s="1865">
        <v>108</v>
      </c>
      <c r="E16" s="1876">
        <v>108</v>
      </c>
      <c r="F16" s="1866">
        <v>20</v>
      </c>
      <c r="G16" s="1865">
        <v>20</v>
      </c>
      <c r="H16" s="1865">
        <v>400</v>
      </c>
      <c r="I16" s="1876">
        <v>400</v>
      </c>
    </row>
    <row r="17" spans="1:20" ht="12" customHeight="1" thickBot="1" x14ac:dyDescent="0.3">
      <c r="A17" s="109" t="s">
        <v>85</v>
      </c>
      <c r="B17" s="1858">
        <v>9</v>
      </c>
      <c r="C17" s="1863">
        <v>1</v>
      </c>
      <c r="D17" s="1863">
        <v>108</v>
      </c>
      <c r="E17" s="1864">
        <v>12</v>
      </c>
      <c r="F17" s="1858">
        <v>5</v>
      </c>
      <c r="G17" s="1863">
        <v>5</v>
      </c>
      <c r="H17" s="1863">
        <v>100</v>
      </c>
      <c r="I17" s="1864">
        <v>100</v>
      </c>
    </row>
    <row r="18" spans="1:20" ht="16.5" thickTop="1" thickBot="1" x14ac:dyDescent="0.3"/>
    <row r="19" spans="1:20" ht="12.95" customHeight="1" thickTop="1" x14ac:dyDescent="0.25">
      <c r="A19" s="2370" t="s">
        <v>197</v>
      </c>
      <c r="B19" s="2383" t="s">
        <v>33</v>
      </c>
      <c r="C19" s="2567"/>
      <c r="D19" s="2567"/>
      <c r="E19" s="2568"/>
      <c r="F19" s="2564" t="s">
        <v>34</v>
      </c>
      <c r="G19" s="2565"/>
      <c r="H19" s="2565"/>
      <c r="I19" s="2566"/>
    </row>
    <row r="20" spans="1:20" ht="12.95" customHeight="1" x14ac:dyDescent="0.25">
      <c r="A20" s="2454"/>
      <c r="B20" s="195" t="s">
        <v>198</v>
      </c>
      <c r="C20" s="505"/>
      <c r="D20" s="505" t="s">
        <v>201</v>
      </c>
      <c r="E20" s="194"/>
      <c r="F20" s="195" t="s">
        <v>198</v>
      </c>
      <c r="G20" s="193"/>
      <c r="H20" s="193" t="s">
        <v>201</v>
      </c>
      <c r="I20" s="194"/>
    </row>
    <row r="21" spans="1:20" ht="12.95" customHeight="1" thickBot="1" x14ac:dyDescent="0.3">
      <c r="A21" s="2569"/>
      <c r="B21" s="111" t="s">
        <v>199</v>
      </c>
      <c r="C21" s="45" t="s">
        <v>200</v>
      </c>
      <c r="D21" s="45" t="s">
        <v>199</v>
      </c>
      <c r="E21" s="46" t="s">
        <v>200</v>
      </c>
      <c r="F21" s="111" t="s">
        <v>199</v>
      </c>
      <c r="G21" s="45" t="s">
        <v>200</v>
      </c>
      <c r="H21" s="45" t="s">
        <v>199</v>
      </c>
      <c r="I21" s="46" t="s">
        <v>200</v>
      </c>
    </row>
    <row r="22" spans="1:20" ht="12.95" customHeight="1" thickTop="1" x14ac:dyDescent="0.25">
      <c r="A22" s="102" t="s">
        <v>202</v>
      </c>
      <c r="B22" s="1860">
        <v>40</v>
      </c>
      <c r="C22" s="1859">
        <v>35</v>
      </c>
      <c r="D22" s="1859">
        <v>800</v>
      </c>
      <c r="E22" s="1861">
        <v>700</v>
      </c>
      <c r="F22" s="1860">
        <v>10</v>
      </c>
      <c r="G22" s="1859">
        <v>8</v>
      </c>
      <c r="H22" s="1859">
        <v>160</v>
      </c>
      <c r="I22" s="1861">
        <v>180</v>
      </c>
    </row>
    <row r="23" spans="1:20" ht="12.95" customHeight="1" x14ac:dyDescent="0.25">
      <c r="A23" s="38" t="s">
        <v>208</v>
      </c>
      <c r="B23" s="1866">
        <v>40</v>
      </c>
      <c r="C23" s="1865">
        <v>35</v>
      </c>
      <c r="D23" s="1865">
        <v>800</v>
      </c>
      <c r="E23" s="1876">
        <v>700</v>
      </c>
      <c r="F23" s="1866">
        <v>10</v>
      </c>
      <c r="G23" s="1865">
        <v>12</v>
      </c>
      <c r="H23" s="1865">
        <v>240</v>
      </c>
      <c r="I23" s="1876">
        <v>210</v>
      </c>
    </row>
    <row r="24" spans="1:20" ht="12.95" customHeight="1" x14ac:dyDescent="0.25">
      <c r="A24" s="38" t="s">
        <v>209</v>
      </c>
      <c r="B24" s="1866">
        <v>30</v>
      </c>
      <c r="C24" s="1865">
        <v>25</v>
      </c>
      <c r="D24" s="1865">
        <v>600</v>
      </c>
      <c r="E24" s="1876">
        <v>500</v>
      </c>
      <c r="F24" s="1866">
        <v>10</v>
      </c>
      <c r="G24" s="1865">
        <v>10</v>
      </c>
      <c r="H24" s="1865">
        <v>250</v>
      </c>
      <c r="I24" s="1876">
        <v>250</v>
      </c>
    </row>
    <row r="25" spans="1:20" ht="12.95" customHeight="1" x14ac:dyDescent="0.25">
      <c r="A25" s="38" t="s">
        <v>203</v>
      </c>
      <c r="B25" s="1866">
        <v>13</v>
      </c>
      <c r="C25" s="1865">
        <v>7</v>
      </c>
      <c r="D25" s="1865">
        <v>260</v>
      </c>
      <c r="E25" s="1876">
        <v>140</v>
      </c>
      <c r="F25" s="1866">
        <v>10</v>
      </c>
      <c r="G25" s="1865">
        <v>20</v>
      </c>
      <c r="H25" s="1865">
        <v>200</v>
      </c>
      <c r="I25" s="1876">
        <v>350</v>
      </c>
    </row>
    <row r="26" spans="1:20" ht="12.95" customHeight="1" x14ac:dyDescent="0.25">
      <c r="A26" s="38" t="s">
        <v>210</v>
      </c>
      <c r="B26" s="1866">
        <v>30</v>
      </c>
      <c r="C26" s="1865">
        <v>25</v>
      </c>
      <c r="D26" s="1865">
        <v>600</v>
      </c>
      <c r="E26" s="1876">
        <v>500</v>
      </c>
      <c r="F26" s="1866">
        <v>20</v>
      </c>
      <c r="G26" s="1865">
        <v>20</v>
      </c>
      <c r="H26" s="1865">
        <f>F26*25</f>
        <v>500</v>
      </c>
      <c r="I26" s="1876">
        <v>500</v>
      </c>
    </row>
    <row r="27" spans="1:20" ht="12.95" customHeight="1" x14ac:dyDescent="0.25">
      <c r="A27" s="38" t="s">
        <v>204</v>
      </c>
      <c r="B27" s="1866">
        <v>15</v>
      </c>
      <c r="C27" s="1865">
        <v>15</v>
      </c>
      <c r="D27" s="1865">
        <v>270</v>
      </c>
      <c r="E27" s="1876">
        <v>300</v>
      </c>
      <c r="F27" s="1866">
        <v>20</v>
      </c>
      <c r="G27" s="1865">
        <v>20</v>
      </c>
      <c r="H27" s="1865">
        <v>500</v>
      </c>
      <c r="I27" s="1876">
        <v>450</v>
      </c>
    </row>
    <row r="28" spans="1:20" ht="12.95" customHeight="1" x14ac:dyDescent="0.25">
      <c r="A28" s="38" t="s">
        <v>211</v>
      </c>
      <c r="B28" s="1866">
        <v>16</v>
      </c>
      <c r="C28" s="1865">
        <v>16</v>
      </c>
      <c r="D28" s="1865">
        <v>320</v>
      </c>
      <c r="E28" s="1876">
        <v>320</v>
      </c>
      <c r="F28" s="1866">
        <v>10</v>
      </c>
      <c r="G28" s="1865">
        <v>10</v>
      </c>
      <c r="H28" s="1865">
        <v>250</v>
      </c>
      <c r="I28" s="1876">
        <v>250</v>
      </c>
    </row>
    <row r="29" spans="1:20" ht="12.95" customHeight="1" x14ac:dyDescent="0.25">
      <c r="A29" s="38" t="s">
        <v>205</v>
      </c>
      <c r="B29" s="1866">
        <v>10</v>
      </c>
      <c r="C29" s="1865">
        <v>10</v>
      </c>
      <c r="D29" s="1865">
        <v>180</v>
      </c>
      <c r="E29" s="1876">
        <v>200</v>
      </c>
      <c r="F29" s="1866">
        <v>5</v>
      </c>
      <c r="G29" s="1865">
        <v>4</v>
      </c>
      <c r="H29" s="1865">
        <v>100</v>
      </c>
      <c r="I29" s="1876">
        <v>80</v>
      </c>
    </row>
    <row r="30" spans="1:20" ht="12.95" customHeight="1" x14ac:dyDescent="0.25">
      <c r="A30" s="38" t="s">
        <v>206</v>
      </c>
      <c r="B30" s="1866">
        <v>14</v>
      </c>
      <c r="C30" s="1865">
        <v>14</v>
      </c>
      <c r="D30" s="1865">
        <v>280</v>
      </c>
      <c r="E30" s="1876">
        <v>280</v>
      </c>
      <c r="F30" s="1866">
        <v>10</v>
      </c>
      <c r="G30" s="1865">
        <v>3</v>
      </c>
      <c r="H30" s="1865">
        <v>200</v>
      </c>
      <c r="I30" s="1876">
        <v>60</v>
      </c>
      <c r="T30" s="8"/>
    </row>
    <row r="31" spans="1:20" ht="12.95" customHeight="1" x14ac:dyDescent="0.25">
      <c r="A31" s="38" t="s">
        <v>207</v>
      </c>
      <c r="B31" s="1866">
        <v>14</v>
      </c>
      <c r="C31" s="1865">
        <v>14</v>
      </c>
      <c r="D31" s="1865">
        <v>280</v>
      </c>
      <c r="E31" s="1876">
        <v>280</v>
      </c>
      <c r="F31" s="1866">
        <v>11</v>
      </c>
      <c r="G31" s="1865">
        <v>11</v>
      </c>
      <c r="H31" s="1865">
        <v>220</v>
      </c>
      <c r="I31" s="1876">
        <v>241</v>
      </c>
    </row>
    <row r="32" spans="1:20" ht="12.95" customHeight="1" x14ac:dyDescent="0.25">
      <c r="A32" s="38" t="s">
        <v>212</v>
      </c>
      <c r="B32" s="1866">
        <v>34</v>
      </c>
      <c r="C32" s="1865">
        <v>34</v>
      </c>
      <c r="D32" s="1865">
        <v>680</v>
      </c>
      <c r="E32" s="1876">
        <v>680</v>
      </c>
      <c r="F32" s="1866">
        <v>4</v>
      </c>
      <c r="G32" s="1865">
        <v>4</v>
      </c>
      <c r="H32" s="1865">
        <v>80</v>
      </c>
      <c r="I32" s="1876">
        <v>100</v>
      </c>
    </row>
    <row r="33" spans="1:10" ht="12.95" customHeight="1" thickBot="1" x14ac:dyDescent="0.3">
      <c r="A33" s="38" t="s">
        <v>85</v>
      </c>
      <c r="B33" s="1858">
        <v>14</v>
      </c>
      <c r="C33" s="1863">
        <v>14</v>
      </c>
      <c r="D33" s="1863">
        <v>250</v>
      </c>
      <c r="E33" s="1864">
        <v>280</v>
      </c>
      <c r="F33" s="1866">
        <v>4</v>
      </c>
      <c r="G33" s="1865">
        <v>2</v>
      </c>
      <c r="H33" s="1865">
        <v>80</v>
      </c>
      <c r="I33" s="1876">
        <v>40</v>
      </c>
    </row>
    <row r="34" spans="1:10" ht="14.1" customHeight="1" thickTop="1" x14ac:dyDescent="0.25">
      <c r="A34" s="274"/>
      <c r="B34" s="274"/>
      <c r="C34" s="274"/>
      <c r="D34" s="274"/>
      <c r="E34" s="274"/>
      <c r="F34" s="274"/>
      <c r="G34" s="274"/>
      <c r="H34" s="274"/>
      <c r="I34" s="274"/>
    </row>
    <row r="35" spans="1:10" ht="14.1" customHeight="1" x14ac:dyDescent="0.25">
      <c r="A35" s="14"/>
      <c r="B35" s="14"/>
      <c r="C35" s="14"/>
      <c r="D35" s="14"/>
      <c r="E35" s="14"/>
      <c r="F35" s="14"/>
      <c r="G35" s="14"/>
      <c r="H35" s="14"/>
      <c r="I35" s="14"/>
    </row>
    <row r="36" spans="1:10" ht="14.1" customHeight="1" x14ac:dyDescent="0.25">
      <c r="F36" s="14"/>
      <c r="G36" s="14"/>
      <c r="H36" s="14"/>
      <c r="I36" s="14"/>
    </row>
    <row r="37" spans="1:10" ht="14.1" customHeight="1" x14ac:dyDescent="0.25">
      <c r="J37" s="8">
        <v>40</v>
      </c>
    </row>
    <row r="38" spans="1:10" ht="14.1" customHeight="1" x14ac:dyDescent="0.25"/>
    <row r="39" spans="1:10" ht="12.95" customHeight="1" x14ac:dyDescent="0.25"/>
    <row r="40" spans="1:10" ht="12" customHeight="1" x14ac:dyDescent="0.25">
      <c r="A40" s="8" t="s">
        <v>750</v>
      </c>
      <c r="F40" s="14"/>
      <c r="G40" s="14"/>
      <c r="H40" s="14"/>
      <c r="I40" s="14"/>
    </row>
    <row r="41" spans="1:10" ht="12" customHeight="1" thickBot="1" x14ac:dyDescent="0.3">
      <c r="F41" s="14"/>
      <c r="G41" s="14"/>
      <c r="H41" s="14"/>
      <c r="I41" s="14"/>
    </row>
    <row r="42" spans="1:10" ht="12" customHeight="1" thickTop="1" x14ac:dyDescent="0.25">
      <c r="A42" s="2396" t="s">
        <v>197</v>
      </c>
      <c r="B42" s="2564" t="s">
        <v>35</v>
      </c>
      <c r="C42" s="2565"/>
      <c r="D42" s="2565"/>
      <c r="E42" s="2566"/>
      <c r="F42" s="2525" t="s">
        <v>36</v>
      </c>
      <c r="G42" s="2526"/>
      <c r="H42" s="2526"/>
      <c r="I42" s="2527"/>
    </row>
    <row r="43" spans="1:10" ht="12" customHeight="1" x14ac:dyDescent="0.25">
      <c r="A43" s="2381"/>
      <c r="B43" s="195" t="s">
        <v>198</v>
      </c>
      <c r="C43" s="193"/>
      <c r="D43" s="193" t="s">
        <v>201</v>
      </c>
      <c r="E43" s="194"/>
      <c r="F43" s="195" t="s">
        <v>198</v>
      </c>
      <c r="G43" s="193"/>
      <c r="H43" s="193" t="s">
        <v>201</v>
      </c>
      <c r="I43" s="194"/>
    </row>
    <row r="44" spans="1:10" ht="12" customHeight="1" thickBot="1" x14ac:dyDescent="0.3">
      <c r="A44" s="2569"/>
      <c r="B44" s="13" t="s">
        <v>199</v>
      </c>
      <c r="C44" s="116" t="s">
        <v>200</v>
      </c>
      <c r="D44" s="116" t="s">
        <v>199</v>
      </c>
      <c r="E44" s="117" t="s">
        <v>200</v>
      </c>
      <c r="F44" s="346" t="s">
        <v>199</v>
      </c>
      <c r="G44" s="47" t="s">
        <v>200</v>
      </c>
      <c r="H44" s="47" t="s">
        <v>199</v>
      </c>
      <c r="I44" s="48" t="s">
        <v>200</v>
      </c>
    </row>
    <row r="45" spans="1:10" ht="12" customHeight="1" thickTop="1" x14ac:dyDescent="0.25">
      <c r="A45" s="102" t="s">
        <v>202</v>
      </c>
      <c r="B45" s="1904">
        <v>45</v>
      </c>
      <c r="C45" s="1905">
        <v>35</v>
      </c>
      <c r="D45" s="1905">
        <v>675</v>
      </c>
      <c r="E45" s="1813">
        <v>520</v>
      </c>
      <c r="F45" s="1890">
        <v>44</v>
      </c>
      <c r="G45" s="1859">
        <v>44</v>
      </c>
      <c r="H45" s="1859">
        <v>880</v>
      </c>
      <c r="I45" s="1861">
        <v>880</v>
      </c>
    </row>
    <row r="46" spans="1:10" ht="12" customHeight="1" x14ac:dyDescent="0.25">
      <c r="A46" s="38" t="s">
        <v>208</v>
      </c>
      <c r="B46" s="1906">
        <v>60</v>
      </c>
      <c r="C46" s="1907">
        <v>50</v>
      </c>
      <c r="D46" s="1907">
        <v>900</v>
      </c>
      <c r="E46" s="1908">
        <v>750</v>
      </c>
      <c r="F46" s="1862">
        <v>44</v>
      </c>
      <c r="G46" s="1865">
        <v>44</v>
      </c>
      <c r="H46" s="1865">
        <v>880</v>
      </c>
      <c r="I46" s="1876">
        <v>880</v>
      </c>
    </row>
    <row r="47" spans="1:10" ht="12" customHeight="1" x14ac:dyDescent="0.25">
      <c r="A47" s="38" t="s">
        <v>209</v>
      </c>
      <c r="B47" s="1906">
        <v>60</v>
      </c>
      <c r="C47" s="1907">
        <v>17</v>
      </c>
      <c r="D47" s="1907">
        <v>900</v>
      </c>
      <c r="E47" s="1908">
        <v>255</v>
      </c>
      <c r="F47" s="1862">
        <v>0</v>
      </c>
      <c r="G47" s="1865">
        <v>20</v>
      </c>
      <c r="H47" s="1865">
        <v>0</v>
      </c>
      <c r="I47" s="1876">
        <v>400</v>
      </c>
    </row>
    <row r="48" spans="1:10" ht="12" customHeight="1" x14ac:dyDescent="0.25">
      <c r="A48" s="38" t="s">
        <v>203</v>
      </c>
      <c r="B48" s="1906">
        <v>65</v>
      </c>
      <c r="C48" s="1907">
        <v>51</v>
      </c>
      <c r="D48" s="1907">
        <v>975</v>
      </c>
      <c r="E48" s="1908">
        <v>765</v>
      </c>
      <c r="F48" s="1862">
        <v>28</v>
      </c>
      <c r="G48" s="1865">
        <v>35</v>
      </c>
      <c r="H48" s="1865">
        <v>560</v>
      </c>
      <c r="I48" s="1876">
        <v>700</v>
      </c>
    </row>
    <row r="49" spans="1:9" ht="12" customHeight="1" x14ac:dyDescent="0.25">
      <c r="A49" s="38" t="s">
        <v>210</v>
      </c>
      <c r="B49" s="1906">
        <v>120</v>
      </c>
      <c r="C49" s="1907">
        <v>110</v>
      </c>
      <c r="D49" s="1907">
        <v>1800</v>
      </c>
      <c r="E49" s="1908">
        <v>1650</v>
      </c>
      <c r="F49" s="1862">
        <v>44</v>
      </c>
      <c r="G49" s="1865">
        <v>44</v>
      </c>
      <c r="H49" s="1865">
        <v>880</v>
      </c>
      <c r="I49" s="1876">
        <v>880</v>
      </c>
    </row>
    <row r="50" spans="1:9" ht="12" customHeight="1" x14ac:dyDescent="0.25">
      <c r="A50" s="38" t="s">
        <v>204</v>
      </c>
      <c r="B50" s="1906">
        <v>45</v>
      </c>
      <c r="C50" s="1907">
        <v>34</v>
      </c>
      <c r="D50" s="1907">
        <v>675</v>
      </c>
      <c r="E50" s="1908">
        <v>510</v>
      </c>
      <c r="F50" s="1862">
        <v>50</v>
      </c>
      <c r="G50" s="1865">
        <v>45</v>
      </c>
      <c r="H50" s="1865">
        <v>1000</v>
      </c>
      <c r="I50" s="1876">
        <v>900</v>
      </c>
    </row>
    <row r="51" spans="1:9" ht="12" customHeight="1" x14ac:dyDescent="0.25">
      <c r="A51" s="38" t="s">
        <v>211</v>
      </c>
      <c r="B51" s="1906">
        <v>70</v>
      </c>
      <c r="C51" s="1907">
        <v>68</v>
      </c>
      <c r="D51" s="1907">
        <v>1050</v>
      </c>
      <c r="E51" s="1908">
        <v>1020</v>
      </c>
      <c r="F51" s="1862">
        <v>13</v>
      </c>
      <c r="G51" s="1865">
        <v>13</v>
      </c>
      <c r="H51" s="1865">
        <v>260</v>
      </c>
      <c r="I51" s="1876">
        <v>260</v>
      </c>
    </row>
    <row r="52" spans="1:9" x14ac:dyDescent="0.25">
      <c r="A52" s="38" t="s">
        <v>205</v>
      </c>
      <c r="B52" s="1906">
        <v>34</v>
      </c>
      <c r="C52" s="1907">
        <v>17</v>
      </c>
      <c r="D52" s="1907">
        <v>680</v>
      </c>
      <c r="E52" s="1908">
        <v>340</v>
      </c>
      <c r="F52" s="1862">
        <v>8</v>
      </c>
      <c r="G52" s="1865">
        <v>8</v>
      </c>
      <c r="H52" s="1865">
        <v>160</v>
      </c>
      <c r="I52" s="1876">
        <v>160</v>
      </c>
    </row>
    <row r="53" spans="1:9" x14ac:dyDescent="0.25">
      <c r="A53" s="38" t="s">
        <v>206</v>
      </c>
      <c r="B53" s="1918">
        <v>17</v>
      </c>
      <c r="C53" s="1907">
        <v>9</v>
      </c>
      <c r="D53" s="1907">
        <v>340</v>
      </c>
      <c r="E53" s="1908">
        <v>180</v>
      </c>
      <c r="F53" s="1862">
        <v>0</v>
      </c>
      <c r="G53" s="1865">
        <v>1</v>
      </c>
      <c r="H53" s="1865">
        <v>0</v>
      </c>
      <c r="I53" s="1876">
        <v>20</v>
      </c>
    </row>
    <row r="54" spans="1:9" x14ac:dyDescent="0.25">
      <c r="A54" s="38" t="s">
        <v>207</v>
      </c>
      <c r="B54" s="1906">
        <v>80</v>
      </c>
      <c r="C54" s="1907">
        <v>30</v>
      </c>
      <c r="D54" s="1907">
        <v>1200</v>
      </c>
      <c r="E54" s="1908">
        <v>450</v>
      </c>
      <c r="F54" s="1862">
        <v>22</v>
      </c>
      <c r="G54" s="1865">
        <v>0</v>
      </c>
      <c r="H54" s="1865">
        <v>440</v>
      </c>
      <c r="I54" s="1876">
        <v>0</v>
      </c>
    </row>
    <row r="55" spans="1:9" x14ac:dyDescent="0.25">
      <c r="A55" s="38" t="s">
        <v>212</v>
      </c>
      <c r="B55" s="1906">
        <v>200</v>
      </c>
      <c r="C55" s="1907">
        <v>150</v>
      </c>
      <c r="D55" s="1907">
        <v>3000</v>
      </c>
      <c r="E55" s="1908">
        <v>2250</v>
      </c>
      <c r="F55" s="1862">
        <v>44</v>
      </c>
      <c r="G55" s="1865">
        <v>44</v>
      </c>
      <c r="H55" s="1865">
        <v>880</v>
      </c>
      <c r="I55" s="1876">
        <v>880</v>
      </c>
    </row>
    <row r="56" spans="1:9" ht="15.75" thickBot="1" x14ac:dyDescent="0.3">
      <c r="A56" s="275" t="s">
        <v>85</v>
      </c>
      <c r="B56" s="1919">
        <v>17</v>
      </c>
      <c r="C56" s="1915">
        <v>5</v>
      </c>
      <c r="D56" s="1915">
        <v>340</v>
      </c>
      <c r="E56" s="1917">
        <v>100</v>
      </c>
      <c r="F56" s="1867">
        <v>13</v>
      </c>
      <c r="G56" s="1863">
        <v>13</v>
      </c>
      <c r="H56" s="1863">
        <v>260</v>
      </c>
      <c r="I56" s="1864">
        <v>260</v>
      </c>
    </row>
    <row r="57" spans="1:9" ht="13.5" customHeight="1" thickTop="1" x14ac:dyDescent="0.25">
      <c r="A57" s="8" t="s">
        <v>751</v>
      </c>
      <c r="D57" s="14"/>
      <c r="E57" s="14"/>
      <c r="F57" s="14"/>
      <c r="G57" s="14"/>
      <c r="H57" s="14"/>
      <c r="I57" s="14"/>
    </row>
    <row r="58" spans="1:9" ht="12.75" customHeight="1" thickBot="1" x14ac:dyDescent="0.3">
      <c r="A58" s="14"/>
      <c r="B58" s="14"/>
      <c r="C58" s="14"/>
      <c r="D58" s="14"/>
      <c r="E58" s="14"/>
      <c r="F58" s="14"/>
      <c r="G58" s="14"/>
      <c r="H58" s="14"/>
      <c r="I58" s="14"/>
    </row>
    <row r="59" spans="1:9" ht="14.25" customHeight="1" thickTop="1" x14ac:dyDescent="0.25">
      <c r="A59" s="750" t="s">
        <v>197</v>
      </c>
      <c r="B59" s="2564" t="s">
        <v>478</v>
      </c>
      <c r="C59" s="2565"/>
      <c r="D59" s="2565"/>
      <c r="E59" s="2566"/>
      <c r="F59" s="14"/>
      <c r="G59" s="14"/>
      <c r="H59" s="14"/>
      <c r="I59" s="14"/>
    </row>
    <row r="60" spans="1:9" x14ac:dyDescent="0.25">
      <c r="A60" s="751"/>
      <c r="B60" s="195" t="s">
        <v>198</v>
      </c>
      <c r="C60" s="505"/>
      <c r="D60" s="505" t="s">
        <v>201</v>
      </c>
      <c r="E60" s="194"/>
      <c r="F60" s="14"/>
      <c r="G60" s="14"/>
      <c r="H60" s="14"/>
      <c r="I60" s="14"/>
    </row>
    <row r="61" spans="1:9" ht="15.75" thickBot="1" x14ac:dyDescent="0.3">
      <c r="A61" s="752"/>
      <c r="B61" s="222" t="s">
        <v>199</v>
      </c>
      <c r="C61" s="47" t="s">
        <v>200</v>
      </c>
      <c r="D61" s="47" t="s">
        <v>199</v>
      </c>
      <c r="E61" s="48" t="s">
        <v>200</v>
      </c>
      <c r="F61" s="14"/>
      <c r="G61" s="14"/>
      <c r="H61" s="14"/>
      <c r="I61" s="14"/>
    </row>
    <row r="62" spans="1:9" ht="15.75" thickTop="1" x14ac:dyDescent="0.25">
      <c r="A62" s="102" t="s">
        <v>202</v>
      </c>
      <c r="B62" s="1940">
        <v>30</v>
      </c>
      <c r="C62" s="1859">
        <v>20</v>
      </c>
      <c r="D62" s="1859">
        <v>600</v>
      </c>
      <c r="E62" s="1861">
        <v>340</v>
      </c>
      <c r="F62" s="14"/>
      <c r="G62" s="14"/>
      <c r="H62" s="14"/>
      <c r="I62" s="14"/>
    </row>
    <row r="63" spans="1:9" x14ac:dyDescent="0.25">
      <c r="A63" s="38" t="s">
        <v>208</v>
      </c>
      <c r="B63" s="1940">
        <v>10</v>
      </c>
      <c r="C63" s="1865">
        <v>7</v>
      </c>
      <c r="D63" s="1859">
        <v>200</v>
      </c>
      <c r="E63" s="1861">
        <v>98</v>
      </c>
      <c r="F63" s="14"/>
      <c r="G63" s="14"/>
      <c r="H63" s="14"/>
      <c r="I63" s="14"/>
    </row>
    <row r="64" spans="1:9" x14ac:dyDescent="0.25">
      <c r="A64" s="38" t="s">
        <v>209</v>
      </c>
      <c r="B64" s="1941">
        <v>20</v>
      </c>
      <c r="C64" s="1865">
        <v>15</v>
      </c>
      <c r="D64" s="1859">
        <v>400</v>
      </c>
      <c r="E64" s="1861">
        <v>255</v>
      </c>
      <c r="F64" s="14"/>
      <c r="G64" s="14"/>
      <c r="H64" s="14"/>
      <c r="I64" s="14"/>
    </row>
    <row r="65" spans="1:10" x14ac:dyDescent="0.25">
      <c r="A65" s="38" t="s">
        <v>203</v>
      </c>
      <c r="B65" s="1940">
        <v>10</v>
      </c>
      <c r="C65" s="1865">
        <v>5</v>
      </c>
      <c r="D65" s="1859">
        <v>200</v>
      </c>
      <c r="E65" s="1861">
        <v>75</v>
      </c>
    </row>
    <row r="66" spans="1:10" ht="13.5" customHeight="1" x14ac:dyDescent="0.25">
      <c r="A66" s="38" t="s">
        <v>210</v>
      </c>
      <c r="B66" s="1940">
        <v>10</v>
      </c>
      <c r="C66" s="1865">
        <v>8</v>
      </c>
      <c r="D66" s="1859">
        <v>200</v>
      </c>
      <c r="E66" s="1861">
        <v>144</v>
      </c>
    </row>
    <row r="67" spans="1:10" x14ac:dyDescent="0.25">
      <c r="A67" s="38" t="s">
        <v>204</v>
      </c>
      <c r="B67" s="1940">
        <v>20</v>
      </c>
      <c r="C67" s="1865">
        <v>15</v>
      </c>
      <c r="D67" s="1859">
        <v>400</v>
      </c>
      <c r="E67" s="1861">
        <v>240</v>
      </c>
    </row>
    <row r="68" spans="1:10" ht="12.75" customHeight="1" x14ac:dyDescent="0.25">
      <c r="A68" s="38" t="s">
        <v>211</v>
      </c>
      <c r="B68" s="1940">
        <v>10</v>
      </c>
      <c r="C68" s="1865">
        <v>7</v>
      </c>
      <c r="D68" s="1859">
        <v>200</v>
      </c>
      <c r="E68" s="1861">
        <v>105</v>
      </c>
    </row>
    <row r="69" spans="1:10" x14ac:dyDescent="0.25">
      <c r="A69" s="38" t="s">
        <v>205</v>
      </c>
      <c r="B69" s="1941">
        <v>5</v>
      </c>
      <c r="C69" s="1865">
        <v>3</v>
      </c>
      <c r="D69" s="1859">
        <v>100</v>
      </c>
      <c r="E69" s="1861">
        <v>54</v>
      </c>
      <c r="J69" s="8"/>
    </row>
    <row r="70" spans="1:10" x14ac:dyDescent="0.25">
      <c r="A70" s="38" t="s">
        <v>206</v>
      </c>
      <c r="B70" s="1941">
        <v>5</v>
      </c>
      <c r="C70" s="1865">
        <v>3</v>
      </c>
      <c r="D70" s="1859">
        <v>100</v>
      </c>
      <c r="E70" s="1861">
        <v>54</v>
      </c>
    </row>
    <row r="71" spans="1:10" x14ac:dyDescent="0.25">
      <c r="A71" s="38" t="s">
        <v>207</v>
      </c>
      <c r="B71" s="1940">
        <v>5</v>
      </c>
      <c r="C71" s="1865">
        <v>4</v>
      </c>
      <c r="D71" s="1859">
        <v>100</v>
      </c>
      <c r="E71" s="1861">
        <v>72</v>
      </c>
    </row>
    <row r="72" spans="1:10" x14ac:dyDescent="0.25">
      <c r="A72" s="38" t="s">
        <v>212</v>
      </c>
      <c r="B72" s="1940">
        <v>15</v>
      </c>
      <c r="C72" s="1865">
        <v>8</v>
      </c>
      <c r="D72" s="1859">
        <v>300</v>
      </c>
      <c r="E72" s="1861">
        <v>120</v>
      </c>
    </row>
    <row r="73" spans="1:10" ht="15.75" thickBot="1" x14ac:dyDescent="0.3">
      <c r="A73" s="275" t="s">
        <v>85</v>
      </c>
      <c r="B73" s="1078">
        <v>10</v>
      </c>
      <c r="C73" s="1863">
        <v>7</v>
      </c>
      <c r="D73" s="1863">
        <v>200</v>
      </c>
      <c r="E73" s="1864">
        <v>119</v>
      </c>
      <c r="J73" s="8">
        <v>41</v>
      </c>
    </row>
    <row r="74" spans="1:10" ht="15.75" thickTop="1" x14ac:dyDescent="0.25"/>
    <row r="75" spans="1:10" x14ac:dyDescent="0.25">
      <c r="B75" s="313"/>
    </row>
  </sheetData>
  <mergeCells count="10">
    <mergeCell ref="A3:A5"/>
    <mergeCell ref="B3:E3"/>
    <mergeCell ref="F3:I3"/>
    <mergeCell ref="A42:A44"/>
    <mergeCell ref="B42:E42"/>
    <mergeCell ref="B59:E59"/>
    <mergeCell ref="B19:E19"/>
    <mergeCell ref="F19:I19"/>
    <mergeCell ref="A19:A21"/>
    <mergeCell ref="F42:I42"/>
  </mergeCells>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5"/>
  <sheetViews>
    <sheetView topLeftCell="A46" zoomScaleNormal="100" workbookViewId="0">
      <selection activeCell="I57" sqref="I57"/>
    </sheetView>
  </sheetViews>
  <sheetFormatPr baseColWidth="10" defaultRowHeight="15" x14ac:dyDescent="0.25"/>
  <cols>
    <col min="1" max="1" width="40.85546875" customWidth="1"/>
    <col min="2" max="2" width="10" customWidth="1"/>
    <col min="3" max="3" width="8.42578125" customWidth="1"/>
    <col min="4" max="4" width="8" customWidth="1"/>
    <col min="5" max="5" width="8.7109375" customWidth="1"/>
    <col min="6" max="6" width="11.7109375" customWidth="1"/>
    <col min="7" max="7" width="11.5703125" customWidth="1"/>
    <col min="8" max="8" width="10.42578125" customWidth="1"/>
  </cols>
  <sheetData>
    <row r="1" spans="1:9" x14ac:dyDescent="0.25">
      <c r="A1" s="8" t="s">
        <v>569</v>
      </c>
      <c r="B1" s="8"/>
    </row>
    <row r="2" spans="1:9" ht="15.75" thickBot="1" x14ac:dyDescent="0.3"/>
    <row r="3" spans="1:9" ht="16.5" thickTop="1" thickBot="1" x14ac:dyDescent="0.3">
      <c r="A3" s="163" t="s">
        <v>213</v>
      </c>
      <c r="B3" s="749" t="s">
        <v>471</v>
      </c>
      <c r="C3" s="227" t="s">
        <v>470</v>
      </c>
      <c r="D3" s="227" t="s">
        <v>33</v>
      </c>
      <c r="E3" s="227" t="s">
        <v>34</v>
      </c>
      <c r="F3" s="227" t="s">
        <v>35</v>
      </c>
      <c r="G3" s="227" t="s">
        <v>36</v>
      </c>
      <c r="H3" s="436" t="s">
        <v>37</v>
      </c>
      <c r="I3" s="163" t="s">
        <v>38</v>
      </c>
    </row>
    <row r="4" spans="1:9" ht="15.75" thickTop="1" x14ac:dyDescent="0.25">
      <c r="A4" s="364" t="s">
        <v>214</v>
      </c>
      <c r="B4" s="341"/>
      <c r="C4" s="23"/>
      <c r="D4" s="23"/>
      <c r="E4" s="23"/>
      <c r="F4" s="23"/>
      <c r="G4" s="151"/>
      <c r="H4" s="341"/>
      <c r="I4" s="43"/>
    </row>
    <row r="5" spans="1:9" x14ac:dyDescent="0.25">
      <c r="A5" s="125" t="s">
        <v>215</v>
      </c>
      <c r="B5" s="39">
        <v>5</v>
      </c>
      <c r="C5" s="44">
        <v>6</v>
      </c>
      <c r="D5" s="505">
        <v>49</v>
      </c>
      <c r="E5" s="1865">
        <v>12</v>
      </c>
      <c r="F5" s="562">
        <v>2</v>
      </c>
      <c r="G5" s="153">
        <v>10</v>
      </c>
      <c r="H5" s="194">
        <v>8</v>
      </c>
      <c r="I5" s="333">
        <f>B5+C5+D5+E5+F5+G5+H5</f>
        <v>92</v>
      </c>
    </row>
    <row r="6" spans="1:9" x14ac:dyDescent="0.25">
      <c r="A6" s="125" t="s">
        <v>216</v>
      </c>
      <c r="B6" s="39">
        <v>4</v>
      </c>
      <c r="C6" s="44">
        <v>6</v>
      </c>
      <c r="D6" s="505">
        <v>18</v>
      </c>
      <c r="E6" s="1865">
        <v>4</v>
      </c>
      <c r="F6" s="562">
        <v>3</v>
      </c>
      <c r="G6" s="153">
        <v>5</v>
      </c>
      <c r="H6" s="194">
        <v>5</v>
      </c>
      <c r="I6" s="333">
        <f t="shared" ref="I6:I47" si="0">B6+C6+D6+E6+F6+G6+H6</f>
        <v>45</v>
      </c>
    </row>
    <row r="7" spans="1:9" x14ac:dyDescent="0.25">
      <c r="A7" s="125" t="s">
        <v>217</v>
      </c>
      <c r="B7" s="39">
        <v>2</v>
      </c>
      <c r="C7" s="44">
        <v>1</v>
      </c>
      <c r="D7" s="505">
        <v>8</v>
      </c>
      <c r="E7" s="1865">
        <v>0</v>
      </c>
      <c r="F7" s="562">
        <v>1</v>
      </c>
      <c r="G7" s="153">
        <v>2</v>
      </c>
      <c r="H7" s="194">
        <v>2</v>
      </c>
      <c r="I7" s="333">
        <f t="shared" si="0"/>
        <v>16</v>
      </c>
    </row>
    <row r="8" spans="1:9" x14ac:dyDescent="0.25">
      <c r="A8" s="125" t="s">
        <v>218</v>
      </c>
      <c r="B8" s="39">
        <v>1</v>
      </c>
      <c r="C8" s="44">
        <v>1</v>
      </c>
      <c r="D8" s="505">
        <v>6</v>
      </c>
      <c r="E8" s="1865">
        <v>0</v>
      </c>
      <c r="F8" s="562">
        <v>0</v>
      </c>
      <c r="G8" s="153">
        <v>0</v>
      </c>
      <c r="H8" s="194">
        <v>1</v>
      </c>
      <c r="I8" s="333">
        <f t="shared" si="0"/>
        <v>9</v>
      </c>
    </row>
    <row r="9" spans="1:9" x14ac:dyDescent="0.25">
      <c r="A9" s="125" t="s">
        <v>222</v>
      </c>
      <c r="B9" s="39">
        <v>17</v>
      </c>
      <c r="C9" s="44">
        <v>21</v>
      </c>
      <c r="D9" s="505">
        <v>30</v>
      </c>
      <c r="E9" s="1865">
        <v>13</v>
      </c>
      <c r="F9" s="562">
        <v>35</v>
      </c>
      <c r="G9" s="153">
        <v>24</v>
      </c>
      <c r="H9" s="194">
        <v>7</v>
      </c>
      <c r="I9" s="333">
        <f t="shared" si="0"/>
        <v>147</v>
      </c>
    </row>
    <row r="10" spans="1:9" x14ac:dyDescent="0.25">
      <c r="A10" s="125" t="s">
        <v>219</v>
      </c>
      <c r="B10" s="39">
        <v>8</v>
      </c>
      <c r="C10" s="44">
        <v>12</v>
      </c>
      <c r="D10" s="505">
        <v>48</v>
      </c>
      <c r="E10" s="1865">
        <v>18</v>
      </c>
      <c r="F10" s="562">
        <v>11</v>
      </c>
      <c r="G10" s="153">
        <v>19</v>
      </c>
      <c r="H10" s="194">
        <v>8</v>
      </c>
      <c r="I10" s="333">
        <f t="shared" si="0"/>
        <v>124</v>
      </c>
    </row>
    <row r="11" spans="1:9" x14ac:dyDescent="0.25">
      <c r="A11" s="125" t="s">
        <v>220</v>
      </c>
      <c r="B11" s="39">
        <v>1</v>
      </c>
      <c r="C11" s="44">
        <v>0</v>
      </c>
      <c r="D11" s="505">
        <v>3</v>
      </c>
      <c r="E11" s="1865">
        <v>0</v>
      </c>
      <c r="F11" s="562">
        <v>0</v>
      </c>
      <c r="G11" s="153">
        <v>0</v>
      </c>
      <c r="H11" s="194">
        <v>1</v>
      </c>
      <c r="I11" s="333">
        <f t="shared" si="0"/>
        <v>5</v>
      </c>
    </row>
    <row r="12" spans="1:9" x14ac:dyDescent="0.25">
      <c r="A12" s="125" t="s">
        <v>221</v>
      </c>
      <c r="B12" s="39">
        <v>0</v>
      </c>
      <c r="C12" s="44">
        <v>0</v>
      </c>
      <c r="D12" s="505">
        <v>3</v>
      </c>
      <c r="E12" s="1865">
        <v>0</v>
      </c>
      <c r="F12" s="562">
        <v>0</v>
      </c>
      <c r="G12" s="153">
        <v>0</v>
      </c>
      <c r="H12" s="194">
        <v>1</v>
      </c>
      <c r="I12" s="333">
        <f t="shared" si="0"/>
        <v>4</v>
      </c>
    </row>
    <row r="13" spans="1:9" x14ac:dyDescent="0.25">
      <c r="A13" s="125" t="s">
        <v>223</v>
      </c>
      <c r="B13" s="39">
        <v>45</v>
      </c>
      <c r="C13" s="44">
        <v>58</v>
      </c>
      <c r="D13" s="505"/>
      <c r="E13" s="1865">
        <v>0</v>
      </c>
      <c r="F13" s="562">
        <v>10</v>
      </c>
      <c r="G13" s="153">
        <v>1</v>
      </c>
      <c r="H13" s="194">
        <v>8</v>
      </c>
      <c r="I13" s="333">
        <f t="shared" si="0"/>
        <v>122</v>
      </c>
    </row>
    <row r="14" spans="1:9" x14ac:dyDescent="0.25">
      <c r="A14" s="125" t="s">
        <v>224</v>
      </c>
      <c r="B14" s="39">
        <v>100</v>
      </c>
      <c r="C14" s="44">
        <v>130</v>
      </c>
      <c r="D14" s="505"/>
      <c r="E14" s="1865">
        <v>0</v>
      </c>
      <c r="F14" s="562">
        <v>20</v>
      </c>
      <c r="G14" s="153">
        <v>59</v>
      </c>
      <c r="H14" s="194">
        <v>0</v>
      </c>
      <c r="I14" s="333">
        <f t="shared" si="0"/>
        <v>309</v>
      </c>
    </row>
    <row r="15" spans="1:9" x14ac:dyDescent="0.25">
      <c r="A15" s="125" t="s">
        <v>225</v>
      </c>
      <c r="B15" s="39">
        <v>3</v>
      </c>
      <c r="C15" s="44">
        <v>0</v>
      </c>
      <c r="D15" s="505"/>
      <c r="E15" s="1865">
        <v>0</v>
      </c>
      <c r="F15" s="562">
        <v>0</v>
      </c>
      <c r="G15" s="153">
        <v>0</v>
      </c>
      <c r="H15" s="194">
        <v>0</v>
      </c>
      <c r="I15" s="333">
        <f t="shared" si="0"/>
        <v>3</v>
      </c>
    </row>
    <row r="16" spans="1:9" x14ac:dyDescent="0.25">
      <c r="A16" s="365" t="s">
        <v>226</v>
      </c>
      <c r="B16" s="39"/>
      <c r="C16" s="44"/>
      <c r="D16" s="505"/>
      <c r="E16" s="1865"/>
      <c r="F16" s="563"/>
      <c r="G16" s="153"/>
      <c r="H16" s="194"/>
      <c r="I16" s="333"/>
    </row>
    <row r="17" spans="1:9" x14ac:dyDescent="0.25">
      <c r="A17" s="125" t="s">
        <v>227</v>
      </c>
      <c r="B17" s="39">
        <v>1</v>
      </c>
      <c r="C17" s="44">
        <v>0</v>
      </c>
      <c r="D17" s="505">
        <v>3</v>
      </c>
      <c r="E17" s="1865">
        <v>0</v>
      </c>
      <c r="F17" s="562">
        <v>0</v>
      </c>
      <c r="G17" s="153">
        <v>0</v>
      </c>
      <c r="H17" s="194">
        <v>1</v>
      </c>
      <c r="I17" s="333">
        <f t="shared" si="0"/>
        <v>5</v>
      </c>
    </row>
    <row r="18" spans="1:9" x14ac:dyDescent="0.25">
      <c r="A18" s="125" t="s">
        <v>228</v>
      </c>
      <c r="B18" s="39">
        <v>4</v>
      </c>
      <c r="C18" s="44">
        <v>5</v>
      </c>
      <c r="D18" s="505">
        <v>5</v>
      </c>
      <c r="E18" s="1865">
        <v>3</v>
      </c>
      <c r="F18" s="562">
        <v>6</v>
      </c>
      <c r="G18" s="153">
        <v>4</v>
      </c>
      <c r="H18" s="194">
        <v>6</v>
      </c>
      <c r="I18" s="333">
        <f t="shared" si="0"/>
        <v>33</v>
      </c>
    </row>
    <row r="19" spans="1:9" x14ac:dyDescent="0.25">
      <c r="A19" s="125" t="s">
        <v>229</v>
      </c>
      <c r="B19" s="39">
        <v>1</v>
      </c>
      <c r="C19" s="44">
        <v>1</v>
      </c>
      <c r="D19" s="505">
        <v>12</v>
      </c>
      <c r="E19" s="1865">
        <v>2</v>
      </c>
      <c r="F19" s="562">
        <v>1</v>
      </c>
      <c r="G19" s="153">
        <v>1</v>
      </c>
      <c r="H19" s="194">
        <v>3</v>
      </c>
      <c r="I19" s="333">
        <f t="shared" si="0"/>
        <v>21</v>
      </c>
    </row>
    <row r="20" spans="1:9" x14ac:dyDescent="0.25">
      <c r="A20" s="125" t="s">
        <v>230</v>
      </c>
      <c r="B20" s="39">
        <v>4</v>
      </c>
      <c r="C20" s="44">
        <v>9</v>
      </c>
      <c r="D20" s="505">
        <v>9</v>
      </c>
      <c r="E20" s="1865">
        <v>6</v>
      </c>
      <c r="F20" s="562">
        <v>2</v>
      </c>
      <c r="G20" s="153">
        <v>7</v>
      </c>
      <c r="H20" s="194">
        <v>7</v>
      </c>
      <c r="I20" s="333">
        <f t="shared" si="0"/>
        <v>44</v>
      </c>
    </row>
    <row r="21" spans="1:9" x14ac:dyDescent="0.25">
      <c r="A21" s="125" t="s">
        <v>231</v>
      </c>
      <c r="B21" s="39">
        <v>6</v>
      </c>
      <c r="C21" s="44">
        <v>5</v>
      </c>
      <c r="D21" s="505">
        <v>5</v>
      </c>
      <c r="E21" s="1865">
        <v>3</v>
      </c>
      <c r="F21" s="562">
        <v>2</v>
      </c>
      <c r="G21" s="153">
        <v>3</v>
      </c>
      <c r="H21" s="194">
        <v>8</v>
      </c>
      <c r="I21" s="333">
        <f t="shared" si="0"/>
        <v>32</v>
      </c>
    </row>
    <row r="22" spans="1:9" x14ac:dyDescent="0.25">
      <c r="A22" s="125" t="s">
        <v>232</v>
      </c>
      <c r="B22" s="39">
        <v>4</v>
      </c>
      <c r="C22" s="44">
        <v>28</v>
      </c>
      <c r="D22" s="505">
        <v>5</v>
      </c>
      <c r="E22" s="1865">
        <v>6</v>
      </c>
      <c r="F22" s="562">
        <v>2</v>
      </c>
      <c r="G22" s="153">
        <v>2</v>
      </c>
      <c r="H22" s="194">
        <v>12</v>
      </c>
      <c r="I22" s="333">
        <f t="shared" si="0"/>
        <v>59</v>
      </c>
    </row>
    <row r="23" spans="1:9" x14ac:dyDescent="0.25">
      <c r="A23" s="125" t="s">
        <v>233</v>
      </c>
      <c r="B23" s="39">
        <v>112</v>
      </c>
      <c r="C23" s="44">
        <v>250</v>
      </c>
      <c r="D23" s="505"/>
      <c r="E23" s="1865">
        <v>82</v>
      </c>
      <c r="F23" s="562">
        <v>12</v>
      </c>
      <c r="G23" s="153">
        <v>134</v>
      </c>
      <c r="H23" s="194">
        <v>7</v>
      </c>
      <c r="I23" s="333">
        <f t="shared" si="0"/>
        <v>597</v>
      </c>
    </row>
    <row r="24" spans="1:9" x14ac:dyDescent="0.25">
      <c r="A24" s="125" t="s">
        <v>236</v>
      </c>
      <c r="B24" s="39">
        <v>13</v>
      </c>
      <c r="C24" s="44">
        <v>17</v>
      </c>
      <c r="D24" s="505">
        <v>12</v>
      </c>
      <c r="E24" s="1865">
        <v>6</v>
      </c>
      <c r="F24" s="562">
        <v>17</v>
      </c>
      <c r="G24" s="153">
        <v>5</v>
      </c>
      <c r="H24" s="194">
        <v>40</v>
      </c>
      <c r="I24" s="333">
        <f t="shared" si="0"/>
        <v>110</v>
      </c>
    </row>
    <row r="25" spans="1:9" x14ac:dyDescent="0.25">
      <c r="A25" s="125" t="s">
        <v>234</v>
      </c>
      <c r="B25" s="39">
        <v>75</v>
      </c>
      <c r="C25" s="44">
        <v>205</v>
      </c>
      <c r="D25" s="505"/>
      <c r="E25" s="1865">
        <v>64</v>
      </c>
      <c r="F25" s="562">
        <v>10</v>
      </c>
      <c r="G25" s="153">
        <v>48</v>
      </c>
      <c r="H25" s="194">
        <v>57</v>
      </c>
      <c r="I25" s="333">
        <f t="shared" si="0"/>
        <v>459</v>
      </c>
    </row>
    <row r="26" spans="1:9" x14ac:dyDescent="0.25">
      <c r="A26" s="125" t="s">
        <v>235</v>
      </c>
      <c r="B26" s="39">
        <v>34</v>
      </c>
      <c r="C26" s="44">
        <v>45</v>
      </c>
      <c r="D26" s="505">
        <v>15</v>
      </c>
      <c r="E26" s="1865">
        <v>13</v>
      </c>
      <c r="F26" s="562">
        <v>0</v>
      </c>
      <c r="G26" s="153">
        <v>13</v>
      </c>
      <c r="H26" s="194">
        <v>20</v>
      </c>
      <c r="I26" s="333">
        <f t="shared" si="0"/>
        <v>140</v>
      </c>
    </row>
    <row r="27" spans="1:9" x14ac:dyDescent="0.25">
      <c r="A27" s="365" t="s">
        <v>237</v>
      </c>
      <c r="B27" s="39"/>
      <c r="C27" s="44"/>
      <c r="D27" s="505"/>
      <c r="E27" s="1865"/>
      <c r="F27" s="563"/>
      <c r="G27" s="153"/>
      <c r="H27" s="194"/>
      <c r="I27" s="333"/>
    </row>
    <row r="28" spans="1:9" x14ac:dyDescent="0.25">
      <c r="A28" s="125" t="s">
        <v>238</v>
      </c>
      <c r="B28" s="39">
        <v>3</v>
      </c>
      <c r="C28" s="44">
        <v>5</v>
      </c>
      <c r="D28" s="505">
        <v>4</v>
      </c>
      <c r="E28" s="1865">
        <v>0</v>
      </c>
      <c r="F28" s="562">
        <v>1</v>
      </c>
      <c r="G28" s="153">
        <v>5</v>
      </c>
      <c r="H28" s="194">
        <v>6</v>
      </c>
      <c r="I28" s="333">
        <f t="shared" si="0"/>
        <v>24</v>
      </c>
    </row>
    <row r="29" spans="1:9" x14ac:dyDescent="0.25">
      <c r="A29" s="125" t="s">
        <v>239</v>
      </c>
      <c r="B29" s="39">
        <v>11</v>
      </c>
      <c r="C29" s="44">
        <v>26</v>
      </c>
      <c r="D29" s="505">
        <v>33</v>
      </c>
      <c r="E29" s="1865">
        <v>3</v>
      </c>
      <c r="F29" s="562">
        <v>5</v>
      </c>
      <c r="G29" s="153">
        <v>7</v>
      </c>
      <c r="H29" s="194">
        <v>3</v>
      </c>
      <c r="I29" s="333">
        <f t="shared" si="0"/>
        <v>88</v>
      </c>
    </row>
    <row r="30" spans="1:9" x14ac:dyDescent="0.25">
      <c r="A30" s="125" t="s">
        <v>240</v>
      </c>
      <c r="B30" s="39">
        <v>23</v>
      </c>
      <c r="C30" s="44">
        <v>18</v>
      </c>
      <c r="D30" s="505"/>
      <c r="E30" s="1865">
        <v>1</v>
      </c>
      <c r="F30" s="562">
        <v>2</v>
      </c>
      <c r="G30" s="153">
        <v>5</v>
      </c>
      <c r="H30" s="194">
        <v>6</v>
      </c>
      <c r="I30" s="333">
        <f t="shared" si="0"/>
        <v>55</v>
      </c>
    </row>
    <row r="31" spans="1:9" x14ac:dyDescent="0.25">
      <c r="A31" s="125" t="s">
        <v>129</v>
      </c>
      <c r="B31" s="39">
        <v>25</v>
      </c>
      <c r="C31" s="44">
        <v>12</v>
      </c>
      <c r="D31" s="505">
        <v>250</v>
      </c>
      <c r="E31" s="1865">
        <v>3</v>
      </c>
      <c r="F31" s="562">
        <v>3</v>
      </c>
      <c r="G31" s="153">
        <v>300</v>
      </c>
      <c r="H31" s="194">
        <v>2</v>
      </c>
      <c r="I31" s="333">
        <f t="shared" si="0"/>
        <v>595</v>
      </c>
    </row>
    <row r="32" spans="1:9" x14ac:dyDescent="0.25">
      <c r="A32" s="213" t="s">
        <v>241</v>
      </c>
      <c r="B32" s="362">
        <v>3</v>
      </c>
      <c r="C32" s="116">
        <v>5</v>
      </c>
      <c r="D32" s="116">
        <v>4</v>
      </c>
      <c r="E32" s="1879">
        <v>0</v>
      </c>
      <c r="F32" s="562">
        <v>1</v>
      </c>
      <c r="G32" s="571">
        <v>3</v>
      </c>
      <c r="H32" s="117">
        <v>5</v>
      </c>
      <c r="I32" s="333">
        <f t="shared" si="0"/>
        <v>21</v>
      </c>
    </row>
    <row r="33" spans="1:10" x14ac:dyDescent="0.25">
      <c r="A33" s="365" t="s">
        <v>242</v>
      </c>
      <c r="B33" s="39"/>
      <c r="C33" s="140"/>
      <c r="D33" s="505"/>
      <c r="E33" s="1865"/>
      <c r="F33" s="563"/>
      <c r="G33" s="153"/>
      <c r="H33" s="194"/>
      <c r="I33" s="333"/>
      <c r="J33" s="8">
        <v>42</v>
      </c>
    </row>
    <row r="34" spans="1:10" x14ac:dyDescent="0.25">
      <c r="A34" s="125" t="s">
        <v>243</v>
      </c>
      <c r="B34" s="39">
        <v>32</v>
      </c>
      <c r="C34" s="44">
        <v>62</v>
      </c>
      <c r="D34" s="505">
        <v>58</v>
      </c>
      <c r="E34" s="1865">
        <v>6</v>
      </c>
      <c r="F34" s="562">
        <v>21</v>
      </c>
      <c r="G34" s="153">
        <v>40</v>
      </c>
      <c r="H34" s="194">
        <v>25</v>
      </c>
      <c r="I34" s="333">
        <f t="shared" si="0"/>
        <v>244</v>
      </c>
    </row>
    <row r="35" spans="1:10" x14ac:dyDescent="0.25">
      <c r="A35" s="125" t="s">
        <v>244</v>
      </c>
      <c r="B35" s="39">
        <v>8</v>
      </c>
      <c r="C35" s="44">
        <v>24</v>
      </c>
      <c r="D35" s="505">
        <v>36</v>
      </c>
      <c r="E35" s="1865">
        <v>3</v>
      </c>
      <c r="F35" s="562">
        <v>30</v>
      </c>
      <c r="G35" s="153">
        <v>39</v>
      </c>
      <c r="H35" s="194">
        <v>30</v>
      </c>
      <c r="I35" s="333">
        <f t="shared" si="0"/>
        <v>170</v>
      </c>
    </row>
    <row r="36" spans="1:10" x14ac:dyDescent="0.25">
      <c r="A36" s="125" t="s">
        <v>245</v>
      </c>
      <c r="B36" s="39">
        <v>2</v>
      </c>
      <c r="C36" s="44">
        <v>5</v>
      </c>
      <c r="D36" s="505">
        <v>1</v>
      </c>
      <c r="E36" s="1865">
        <v>0</v>
      </c>
      <c r="F36" s="562">
        <v>1</v>
      </c>
      <c r="G36" s="153">
        <v>1</v>
      </c>
      <c r="H36" s="194">
        <v>2</v>
      </c>
      <c r="I36" s="333">
        <f t="shared" si="0"/>
        <v>12</v>
      </c>
    </row>
    <row r="37" spans="1:10" x14ac:dyDescent="0.25">
      <c r="A37" s="125" t="s">
        <v>246</v>
      </c>
      <c r="B37" s="39">
        <v>4</v>
      </c>
      <c r="C37" s="44">
        <v>0</v>
      </c>
      <c r="D37" s="505"/>
      <c r="E37" s="1865">
        <v>2</v>
      </c>
      <c r="F37" s="562">
        <v>1</v>
      </c>
      <c r="G37" s="153">
        <v>0</v>
      </c>
      <c r="H37" s="194">
        <v>1</v>
      </c>
      <c r="I37" s="333">
        <f t="shared" si="0"/>
        <v>8</v>
      </c>
    </row>
    <row r="38" spans="1:10" x14ac:dyDescent="0.25">
      <c r="A38" s="365" t="s">
        <v>247</v>
      </c>
      <c r="B38" s="39"/>
      <c r="C38" s="44"/>
      <c r="D38" s="505"/>
      <c r="E38" s="1865"/>
      <c r="F38" s="562"/>
      <c r="G38" s="153"/>
      <c r="H38" s="194"/>
      <c r="I38" s="333"/>
    </row>
    <row r="39" spans="1:10" x14ac:dyDescent="0.25">
      <c r="A39" s="125" t="s">
        <v>248</v>
      </c>
      <c r="B39" s="39">
        <v>2</v>
      </c>
      <c r="C39" s="44">
        <v>4</v>
      </c>
      <c r="D39" s="505">
        <v>4</v>
      </c>
      <c r="E39" s="1865">
        <v>4</v>
      </c>
      <c r="F39" s="562">
        <v>4</v>
      </c>
      <c r="G39" s="153">
        <v>3</v>
      </c>
      <c r="H39" s="194">
        <v>4</v>
      </c>
      <c r="I39" s="333">
        <f t="shared" si="0"/>
        <v>25</v>
      </c>
    </row>
    <row r="40" spans="1:10" x14ac:dyDescent="0.25">
      <c r="A40" s="125" t="s">
        <v>249</v>
      </c>
      <c r="B40" s="39">
        <v>1</v>
      </c>
      <c r="C40" s="44">
        <v>0</v>
      </c>
      <c r="D40" s="505">
        <v>8</v>
      </c>
      <c r="E40" s="1865">
        <v>1</v>
      </c>
      <c r="F40" s="562">
        <v>1</v>
      </c>
      <c r="G40" s="153">
        <v>4</v>
      </c>
      <c r="H40" s="194">
        <v>1</v>
      </c>
      <c r="I40" s="333">
        <f t="shared" si="0"/>
        <v>16</v>
      </c>
    </row>
    <row r="41" spans="1:10" x14ac:dyDescent="0.25">
      <c r="A41" s="125" t="s">
        <v>250</v>
      </c>
      <c r="B41" s="39">
        <v>4</v>
      </c>
      <c r="C41" s="44">
        <v>12</v>
      </c>
      <c r="D41" s="505">
        <v>6</v>
      </c>
      <c r="E41" s="1865">
        <v>28</v>
      </c>
      <c r="F41" s="562">
        <v>1</v>
      </c>
      <c r="G41" s="153">
        <v>3</v>
      </c>
      <c r="H41" s="194">
        <v>0</v>
      </c>
      <c r="I41" s="333">
        <f t="shared" si="0"/>
        <v>54</v>
      </c>
    </row>
    <row r="42" spans="1:10" x14ac:dyDescent="0.25">
      <c r="A42" s="125" t="s">
        <v>251</v>
      </c>
      <c r="B42" s="39">
        <v>27</v>
      </c>
      <c r="C42" s="44">
        <v>20</v>
      </c>
      <c r="D42" s="505">
        <v>36</v>
      </c>
      <c r="E42" s="1865">
        <v>40</v>
      </c>
      <c r="F42" s="562">
        <v>64</v>
      </c>
      <c r="G42" s="153">
        <v>170</v>
      </c>
      <c r="H42" s="194">
        <v>8</v>
      </c>
      <c r="I42" s="333">
        <f t="shared" si="0"/>
        <v>365</v>
      </c>
    </row>
    <row r="43" spans="1:10" x14ac:dyDescent="0.25">
      <c r="A43" s="365" t="s">
        <v>255</v>
      </c>
      <c r="B43" s="39"/>
      <c r="C43" s="44"/>
      <c r="D43" s="505"/>
      <c r="E43" s="1865"/>
      <c r="F43" s="563"/>
      <c r="G43" s="153"/>
      <c r="H43" s="194"/>
      <c r="I43" s="333"/>
    </row>
    <row r="44" spans="1:10" x14ac:dyDescent="0.25">
      <c r="A44" s="125" t="s">
        <v>252</v>
      </c>
      <c r="B44" s="39">
        <v>23</v>
      </c>
      <c r="C44" s="44">
        <v>32</v>
      </c>
      <c r="D44" s="505">
        <v>10</v>
      </c>
      <c r="E44" s="1865">
        <v>0</v>
      </c>
      <c r="F44" s="562">
        <v>5</v>
      </c>
      <c r="G44" s="153">
        <v>39</v>
      </c>
      <c r="H44" s="194">
        <v>4</v>
      </c>
      <c r="I44" s="333">
        <f t="shared" si="0"/>
        <v>113</v>
      </c>
    </row>
    <row r="45" spans="1:10" x14ac:dyDescent="0.25">
      <c r="A45" s="125" t="s">
        <v>253</v>
      </c>
      <c r="B45" s="39">
        <v>44</v>
      </c>
      <c r="C45" s="44">
        <v>60</v>
      </c>
      <c r="D45" s="505">
        <v>20</v>
      </c>
      <c r="E45" s="1865">
        <v>1</v>
      </c>
      <c r="F45" s="562">
        <v>10</v>
      </c>
      <c r="G45" s="153">
        <v>39</v>
      </c>
      <c r="H45" s="194">
        <v>17</v>
      </c>
      <c r="I45" s="333">
        <f t="shared" si="0"/>
        <v>191</v>
      </c>
    </row>
    <row r="46" spans="1:10" x14ac:dyDescent="0.25">
      <c r="A46" s="213" t="s">
        <v>254</v>
      </c>
      <c r="B46" s="362">
        <v>1</v>
      </c>
      <c r="C46" s="116">
        <v>1</v>
      </c>
      <c r="D46" s="116"/>
      <c r="E46" s="1879">
        <v>0</v>
      </c>
      <c r="F46" s="562">
        <v>0</v>
      </c>
      <c r="G46" s="153">
        <v>1</v>
      </c>
      <c r="H46" s="194">
        <v>2</v>
      </c>
      <c r="I46" s="758">
        <f t="shared" si="0"/>
        <v>5</v>
      </c>
    </row>
    <row r="47" spans="1:10" ht="15.75" thickBot="1" x14ac:dyDescent="0.3">
      <c r="A47" s="366" t="s">
        <v>485</v>
      </c>
      <c r="B47" s="363">
        <v>1</v>
      </c>
      <c r="C47" s="143">
        <v>0</v>
      </c>
      <c r="D47" s="149"/>
      <c r="E47" s="1863">
        <v>1</v>
      </c>
      <c r="F47" s="574">
        <v>450</v>
      </c>
      <c r="G47" s="572">
        <v>3</v>
      </c>
      <c r="H47" s="1079">
        <v>7</v>
      </c>
      <c r="I47" s="124">
        <f t="shared" si="0"/>
        <v>462</v>
      </c>
    </row>
    <row r="48" spans="1:10" ht="15.75" thickTop="1" x14ac:dyDescent="0.25">
      <c r="D48" s="223"/>
    </row>
    <row r="59" spans="9:10" x14ac:dyDescent="0.25">
      <c r="I59" s="8"/>
    </row>
    <row r="64" spans="9:10" x14ac:dyDescent="0.25">
      <c r="J64" s="8"/>
    </row>
    <row r="65" spans="10:10" x14ac:dyDescent="0.25">
      <c r="J65" s="8">
        <v>43</v>
      </c>
    </row>
  </sheetData>
  <pageMargins left="0.25" right="0.25" top="0.75" bottom="0.75"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3"/>
  <sheetViews>
    <sheetView topLeftCell="A181" zoomScaleNormal="100" workbookViewId="0">
      <selection activeCell="I203" sqref="I203"/>
    </sheetView>
  </sheetViews>
  <sheetFormatPr baseColWidth="10" defaultRowHeight="15" x14ac:dyDescent="0.25"/>
  <cols>
    <col min="1" max="1" width="14.7109375" customWidth="1"/>
    <col min="2" max="2" width="11.140625" customWidth="1"/>
    <col min="3" max="3" width="11" customWidth="1"/>
    <col min="4" max="5" width="12" customWidth="1"/>
    <col min="6" max="6" width="9.5703125" customWidth="1"/>
    <col min="7" max="7" width="10.28515625" customWidth="1"/>
    <col min="8" max="8" width="12.28515625" customWidth="1"/>
    <col min="9" max="9" width="12" customWidth="1"/>
    <col min="10" max="10" width="11.140625" customWidth="1"/>
    <col min="11" max="11" width="12.7109375" customWidth="1"/>
    <col min="12" max="12" width="13.5703125" bestFit="1" customWidth="1"/>
  </cols>
  <sheetData>
    <row r="1" spans="1:12" x14ac:dyDescent="0.25">
      <c r="A1" s="8" t="s">
        <v>752</v>
      </c>
      <c r="B1" s="187"/>
      <c r="C1" s="187"/>
      <c r="D1" s="187"/>
      <c r="E1" s="211"/>
      <c r="F1" s="313"/>
      <c r="G1" s="313"/>
      <c r="H1" s="211"/>
      <c r="I1" s="187"/>
      <c r="J1" s="187"/>
      <c r="K1" s="187"/>
      <c r="L1" s="188"/>
    </row>
    <row r="2" spans="1:12" ht="15.75" thickBot="1" x14ac:dyDescent="0.3">
      <c r="A2" s="8"/>
      <c r="B2" s="187"/>
      <c r="C2" s="187"/>
      <c r="D2" s="187"/>
      <c r="E2" s="188"/>
      <c r="F2" s="211"/>
      <c r="G2" s="211"/>
      <c r="H2" s="211"/>
      <c r="I2" s="187"/>
      <c r="J2" s="187"/>
      <c r="K2" s="187"/>
      <c r="L2" s="188"/>
    </row>
    <row r="3" spans="1:12" ht="15.75" thickTop="1" x14ac:dyDescent="0.25">
      <c r="A3" s="2387" t="s">
        <v>414</v>
      </c>
      <c r="B3" s="2361" t="s">
        <v>3</v>
      </c>
      <c r="C3" s="2352"/>
      <c r="D3" s="2352"/>
      <c r="E3" s="2353"/>
      <c r="F3" s="2361" t="s">
        <v>32</v>
      </c>
      <c r="G3" s="2352"/>
      <c r="H3" s="2353"/>
      <c r="I3" s="2361" t="s">
        <v>2</v>
      </c>
      <c r="J3" s="2352"/>
      <c r="K3" s="2352"/>
      <c r="L3" s="2353"/>
    </row>
    <row r="4" spans="1:12" ht="15.75" thickBot="1" x14ac:dyDescent="0.3">
      <c r="A4" s="2389"/>
      <c r="B4" s="109" t="s">
        <v>163</v>
      </c>
      <c r="C4" s="149" t="s">
        <v>171</v>
      </c>
      <c r="D4" s="149" t="s">
        <v>165</v>
      </c>
      <c r="E4" s="205" t="s">
        <v>17</v>
      </c>
      <c r="F4" s="109" t="s">
        <v>163</v>
      </c>
      <c r="G4" s="149" t="s">
        <v>171</v>
      </c>
      <c r="H4" s="150" t="s">
        <v>165</v>
      </c>
      <c r="I4" s="109" t="s">
        <v>163</v>
      </c>
      <c r="J4" s="149" t="s">
        <v>171</v>
      </c>
      <c r="K4" s="149" t="s">
        <v>165</v>
      </c>
      <c r="L4" s="205" t="s">
        <v>17</v>
      </c>
    </row>
    <row r="5" spans="1:12" ht="15.75" thickTop="1" x14ac:dyDescent="0.25">
      <c r="A5" s="43" t="s">
        <v>415</v>
      </c>
      <c r="B5" s="76">
        <v>13180.2</v>
      </c>
      <c r="C5" s="62">
        <v>631.70000000000005</v>
      </c>
      <c r="D5" s="62">
        <v>1105.2</v>
      </c>
      <c r="E5" s="77">
        <f>B5+C5+D5</f>
        <v>14917.100000000002</v>
      </c>
      <c r="F5" s="820">
        <f t="shared" ref="F5:F11" si="0">I5/B5</f>
        <v>6.0305609930046584</v>
      </c>
      <c r="G5" s="448">
        <f t="shared" ref="G5:H15" si="1">J5/C5</f>
        <v>4.2124426151654264</v>
      </c>
      <c r="H5" s="821">
        <f t="shared" si="1"/>
        <v>1.783387622149837</v>
      </c>
      <c r="I5" s="76">
        <v>79484</v>
      </c>
      <c r="J5" s="62">
        <v>2661</v>
      </c>
      <c r="K5" s="62">
        <v>1971</v>
      </c>
      <c r="L5" s="77">
        <f>I5+J5+K5</f>
        <v>84116</v>
      </c>
    </row>
    <row r="6" spans="1:12" x14ac:dyDescent="0.25">
      <c r="A6" s="125" t="s">
        <v>416</v>
      </c>
      <c r="B6" s="74">
        <v>13796.11</v>
      </c>
      <c r="C6" s="63">
        <v>583.35</v>
      </c>
      <c r="D6" s="63">
        <v>583.35</v>
      </c>
      <c r="E6" s="78">
        <f t="shared" ref="E6:E25" si="2">B6+C6+D6</f>
        <v>14962.810000000001</v>
      </c>
      <c r="F6" s="115">
        <f t="shared" si="0"/>
        <v>5.7987360205159275</v>
      </c>
      <c r="G6" s="209">
        <v>0</v>
      </c>
      <c r="H6" s="210">
        <f t="shared" si="1"/>
        <v>0</v>
      </c>
      <c r="I6" s="74">
        <v>80000</v>
      </c>
      <c r="J6" s="63">
        <v>1750</v>
      </c>
      <c r="K6" s="63">
        <v>0</v>
      </c>
      <c r="L6" s="78">
        <f t="shared" ref="L6:L16" si="3">I6+J6+K6</f>
        <v>81750</v>
      </c>
    </row>
    <row r="7" spans="1:12" x14ac:dyDescent="0.25">
      <c r="A7" s="125" t="s">
        <v>417</v>
      </c>
      <c r="B7" s="74">
        <v>13906</v>
      </c>
      <c r="C7" s="63">
        <v>700</v>
      </c>
      <c r="D7" s="63">
        <v>955</v>
      </c>
      <c r="E7" s="78">
        <f t="shared" si="2"/>
        <v>15561</v>
      </c>
      <c r="F7" s="115">
        <f t="shared" si="0"/>
        <v>5.8963756651804973</v>
      </c>
      <c r="G7" s="209">
        <f t="shared" si="1"/>
        <v>3.6</v>
      </c>
      <c r="H7" s="210">
        <f t="shared" si="1"/>
        <v>4.2994764397905758</v>
      </c>
      <c r="I7" s="74">
        <v>81995</v>
      </c>
      <c r="J7" s="63">
        <v>2520</v>
      </c>
      <c r="K7" s="63">
        <v>4106</v>
      </c>
      <c r="L7" s="78">
        <f t="shared" si="3"/>
        <v>88621</v>
      </c>
    </row>
    <row r="8" spans="1:12" x14ac:dyDescent="0.25">
      <c r="A8" s="125" t="s">
        <v>418</v>
      </c>
      <c r="B8" s="74">
        <v>14270</v>
      </c>
      <c r="C8" s="63">
        <v>600</v>
      </c>
      <c r="D8" s="63">
        <v>628</v>
      </c>
      <c r="E8" s="78">
        <f t="shared" si="2"/>
        <v>15498</v>
      </c>
      <c r="F8" s="115">
        <f t="shared" si="0"/>
        <v>5.7715487035739317</v>
      </c>
      <c r="G8" s="209">
        <f t="shared" si="1"/>
        <v>3.6</v>
      </c>
      <c r="H8" s="210">
        <f t="shared" si="1"/>
        <v>3.7993630573248409</v>
      </c>
      <c r="I8" s="74">
        <v>82360</v>
      </c>
      <c r="J8" s="63">
        <v>2160</v>
      </c>
      <c r="K8" s="63">
        <v>2386</v>
      </c>
      <c r="L8" s="78">
        <f t="shared" si="3"/>
        <v>86906</v>
      </c>
    </row>
    <row r="9" spans="1:12" x14ac:dyDescent="0.25">
      <c r="A9" s="125" t="s">
        <v>419</v>
      </c>
      <c r="B9" s="74">
        <v>14660</v>
      </c>
      <c r="C9" s="63">
        <v>600</v>
      </c>
      <c r="D9" s="63">
        <v>695</v>
      </c>
      <c r="E9" s="78">
        <f t="shared" si="2"/>
        <v>15955</v>
      </c>
      <c r="F9" s="115">
        <f t="shared" si="0"/>
        <v>5.8409959072305595</v>
      </c>
      <c r="G9" s="209">
        <f t="shared" si="1"/>
        <v>4.3</v>
      </c>
      <c r="H9" s="210">
        <f t="shared" si="1"/>
        <v>4.1582733812949639</v>
      </c>
      <c r="I9" s="74">
        <v>85629</v>
      </c>
      <c r="J9" s="63">
        <v>2580</v>
      </c>
      <c r="K9" s="63">
        <v>2890</v>
      </c>
      <c r="L9" s="78">
        <f t="shared" si="3"/>
        <v>91099</v>
      </c>
    </row>
    <row r="10" spans="1:12" x14ac:dyDescent="0.25">
      <c r="A10" s="125" t="s">
        <v>420</v>
      </c>
      <c r="B10" s="74">
        <v>15217</v>
      </c>
      <c r="C10" s="63">
        <v>600</v>
      </c>
      <c r="D10" s="63">
        <v>1400</v>
      </c>
      <c r="E10" s="78">
        <f t="shared" si="2"/>
        <v>17217</v>
      </c>
      <c r="F10" s="115">
        <f t="shared" si="0"/>
        <v>5.8951830189919168</v>
      </c>
      <c r="G10" s="209">
        <f t="shared" si="1"/>
        <v>4.5</v>
      </c>
      <c r="H10" s="210">
        <f t="shared" si="1"/>
        <v>4.4000000000000004</v>
      </c>
      <c r="I10" s="74">
        <v>89707</v>
      </c>
      <c r="J10" s="63">
        <v>2700</v>
      </c>
      <c r="K10" s="63">
        <v>6160</v>
      </c>
      <c r="L10" s="78">
        <f t="shared" si="3"/>
        <v>98567</v>
      </c>
    </row>
    <row r="11" spans="1:12" x14ac:dyDescent="0.25">
      <c r="A11" s="125" t="s">
        <v>421</v>
      </c>
      <c r="B11" s="74">
        <v>15499</v>
      </c>
      <c r="C11" s="63">
        <v>800</v>
      </c>
      <c r="D11" s="63">
        <v>1673</v>
      </c>
      <c r="E11" s="78">
        <f t="shared" si="2"/>
        <v>17972</v>
      </c>
      <c r="F11" s="115">
        <f t="shared" si="0"/>
        <v>5.8158590876830765</v>
      </c>
      <c r="G11" s="209">
        <f t="shared" si="1"/>
        <v>4.6025</v>
      </c>
      <c r="H11" s="210">
        <f t="shared" si="1"/>
        <v>4.4300000000000006</v>
      </c>
      <c r="I11" s="74">
        <v>90140</v>
      </c>
      <c r="J11" s="63">
        <v>3682</v>
      </c>
      <c r="K11" s="63">
        <v>7411.39</v>
      </c>
      <c r="L11" s="78">
        <f t="shared" si="3"/>
        <v>101233.39</v>
      </c>
    </row>
    <row r="12" spans="1:12" x14ac:dyDescent="0.25">
      <c r="A12" s="125" t="s">
        <v>422</v>
      </c>
      <c r="B12" s="74">
        <v>15433.33</v>
      </c>
      <c r="C12" s="63">
        <v>1922.41</v>
      </c>
      <c r="D12" s="63">
        <v>0</v>
      </c>
      <c r="E12" s="78">
        <f t="shared" si="2"/>
        <v>17355.740000000002</v>
      </c>
      <c r="F12" s="115">
        <v>6.4989999999999997</v>
      </c>
      <c r="G12" s="209">
        <v>1.679</v>
      </c>
      <c r="H12" s="210">
        <v>0</v>
      </c>
      <c r="I12" s="74">
        <v>100295</v>
      </c>
      <c r="J12" s="63">
        <v>3220</v>
      </c>
      <c r="K12" s="63">
        <v>0</v>
      </c>
      <c r="L12" s="78">
        <f t="shared" si="3"/>
        <v>103515</v>
      </c>
    </row>
    <row r="13" spans="1:12" x14ac:dyDescent="0.25">
      <c r="A13" s="125" t="s">
        <v>170</v>
      </c>
      <c r="B13" s="74">
        <v>18186</v>
      </c>
      <c r="C13" s="63">
        <v>950</v>
      </c>
      <c r="D13" s="63">
        <v>2770</v>
      </c>
      <c r="E13" s="78">
        <f t="shared" si="2"/>
        <v>21906</v>
      </c>
      <c r="F13" s="115">
        <f>I13/B13</f>
        <v>6.169471021665017</v>
      </c>
      <c r="G13" s="209">
        <f t="shared" si="1"/>
        <v>4.7494736842105265</v>
      </c>
      <c r="H13" s="210">
        <f t="shared" si="1"/>
        <v>4.7</v>
      </c>
      <c r="I13" s="74">
        <v>112198</v>
      </c>
      <c r="J13" s="63">
        <v>4512</v>
      </c>
      <c r="K13" s="63">
        <v>13019</v>
      </c>
      <c r="L13" s="78">
        <f t="shared" si="3"/>
        <v>129729</v>
      </c>
    </row>
    <row r="14" spans="1:12" x14ac:dyDescent="0.25">
      <c r="A14" s="125" t="s">
        <v>169</v>
      </c>
      <c r="B14" s="74">
        <v>18291</v>
      </c>
      <c r="C14" s="63">
        <v>985.54</v>
      </c>
      <c r="D14" s="63">
        <v>1820.25</v>
      </c>
      <c r="E14" s="78">
        <f t="shared" si="2"/>
        <v>21096.79</v>
      </c>
      <c r="F14" s="115">
        <v>6.1790000000000003</v>
      </c>
      <c r="G14" s="209">
        <f t="shared" si="1"/>
        <v>5.1999918826227249</v>
      </c>
      <c r="H14" s="210">
        <f t="shared" si="1"/>
        <v>4.7449965664057139</v>
      </c>
      <c r="I14" s="74">
        <v>112964</v>
      </c>
      <c r="J14" s="63">
        <v>5124.8</v>
      </c>
      <c r="K14" s="63">
        <v>8637.08</v>
      </c>
      <c r="L14" s="78">
        <f t="shared" si="3"/>
        <v>126725.88</v>
      </c>
    </row>
    <row r="15" spans="1:12" x14ac:dyDescent="0.25">
      <c r="A15" s="38" t="s">
        <v>168</v>
      </c>
      <c r="B15" s="74">
        <v>18313</v>
      </c>
      <c r="C15" s="63">
        <v>915</v>
      </c>
      <c r="D15" s="63">
        <v>1280</v>
      </c>
      <c r="E15" s="78">
        <f t="shared" si="2"/>
        <v>20508</v>
      </c>
      <c r="F15" s="115">
        <f t="shared" ref="F15:F25" si="4">I15/B15</f>
        <v>6.1919996723638944</v>
      </c>
      <c r="G15" s="209">
        <f t="shared" si="1"/>
        <v>4.62</v>
      </c>
      <c r="H15" s="210">
        <f t="shared" si="1"/>
        <v>4.6450000000000005</v>
      </c>
      <c r="I15" s="74">
        <v>113394.09</v>
      </c>
      <c r="J15" s="63">
        <v>4227.3</v>
      </c>
      <c r="K15" s="63">
        <v>5945.6</v>
      </c>
      <c r="L15" s="78">
        <f t="shared" si="3"/>
        <v>123566.99</v>
      </c>
    </row>
    <row r="16" spans="1:12" x14ac:dyDescent="0.25">
      <c r="A16" s="118" t="s">
        <v>404</v>
      </c>
      <c r="B16" s="74">
        <v>18421</v>
      </c>
      <c r="C16" s="63">
        <v>1056</v>
      </c>
      <c r="D16" s="63">
        <v>5500</v>
      </c>
      <c r="E16" s="78">
        <f t="shared" si="2"/>
        <v>24977</v>
      </c>
      <c r="F16" s="115">
        <f t="shared" si="4"/>
        <v>6.3480001085717381</v>
      </c>
      <c r="G16" s="209">
        <f t="shared" ref="G16:H19" si="5">J16/C16</f>
        <v>4.8869981060606058</v>
      </c>
      <c r="H16" s="210">
        <f t="shared" si="5"/>
        <v>4.76</v>
      </c>
      <c r="I16" s="74">
        <v>116936.51</v>
      </c>
      <c r="J16" s="63">
        <v>5160.67</v>
      </c>
      <c r="K16" s="63">
        <v>26180</v>
      </c>
      <c r="L16" s="78">
        <f t="shared" si="3"/>
        <v>148277.18</v>
      </c>
    </row>
    <row r="17" spans="1:12" x14ac:dyDescent="0.25">
      <c r="A17" s="354" t="s">
        <v>476</v>
      </c>
      <c r="B17" s="74">
        <v>9000</v>
      </c>
      <c r="C17" s="63">
        <v>6415</v>
      </c>
      <c r="D17" s="63">
        <v>1150</v>
      </c>
      <c r="E17" s="78">
        <f t="shared" si="2"/>
        <v>16565</v>
      </c>
      <c r="F17" s="115">
        <f t="shared" si="4"/>
        <v>6.2</v>
      </c>
      <c r="G17" s="209">
        <f t="shared" si="5"/>
        <v>3.5839657053780201</v>
      </c>
      <c r="H17" s="210">
        <f t="shared" si="5"/>
        <v>6.01</v>
      </c>
      <c r="I17" s="74">
        <v>55800</v>
      </c>
      <c r="J17" s="63">
        <v>22991.14</v>
      </c>
      <c r="K17" s="63">
        <v>6911.5</v>
      </c>
      <c r="L17" s="78">
        <f t="shared" ref="L17:L25" si="6">I17+J17+K17</f>
        <v>85702.64</v>
      </c>
    </row>
    <row r="18" spans="1:12" x14ac:dyDescent="0.25">
      <c r="A18" s="512" t="s">
        <v>497</v>
      </c>
      <c r="B18" s="74">
        <v>10847</v>
      </c>
      <c r="C18" s="63">
        <v>6779</v>
      </c>
      <c r="D18" s="63">
        <v>1156</v>
      </c>
      <c r="E18" s="78">
        <f t="shared" si="2"/>
        <v>18782</v>
      </c>
      <c r="F18" s="115">
        <f t="shared" si="4"/>
        <v>6.271000276574167</v>
      </c>
      <c r="G18" s="209">
        <f t="shared" si="5"/>
        <v>3.6344224811919164</v>
      </c>
      <c r="H18" s="210">
        <f t="shared" si="5"/>
        <v>5.386003460207613</v>
      </c>
      <c r="I18" s="74">
        <v>68021.539999999994</v>
      </c>
      <c r="J18" s="63">
        <v>24637.75</v>
      </c>
      <c r="K18" s="63">
        <v>6226.22</v>
      </c>
      <c r="L18" s="78">
        <f t="shared" si="6"/>
        <v>98885.51</v>
      </c>
    </row>
    <row r="19" spans="1:12" x14ac:dyDescent="0.25">
      <c r="A19" s="125" t="s">
        <v>538</v>
      </c>
      <c r="B19" s="74">
        <v>15624</v>
      </c>
      <c r="C19" s="63">
        <v>1582</v>
      </c>
      <c r="D19" s="63">
        <v>493.5</v>
      </c>
      <c r="E19" s="78">
        <f t="shared" si="2"/>
        <v>17699.5</v>
      </c>
      <c r="F19" s="115">
        <f t="shared" si="4"/>
        <v>5.2536552739375324</v>
      </c>
      <c r="G19" s="209">
        <f t="shared" si="5"/>
        <v>4.9169974715549936</v>
      </c>
      <c r="H19" s="210">
        <f t="shared" si="5"/>
        <v>5.6650050658561293</v>
      </c>
      <c r="I19" s="74">
        <v>82083.11</v>
      </c>
      <c r="J19" s="63">
        <v>7778.69</v>
      </c>
      <c r="K19" s="63">
        <v>2795.68</v>
      </c>
      <c r="L19" s="78">
        <f t="shared" si="6"/>
        <v>92657.48</v>
      </c>
    </row>
    <row r="20" spans="1:12" x14ac:dyDescent="0.25">
      <c r="A20" s="213" t="s">
        <v>586</v>
      </c>
      <c r="B20" s="74">
        <v>9408</v>
      </c>
      <c r="C20" s="63">
        <v>6021</v>
      </c>
      <c r="D20" s="63">
        <v>1300</v>
      </c>
      <c r="E20" s="78">
        <f t="shared" si="2"/>
        <v>16729</v>
      </c>
      <c r="F20" s="115">
        <f t="shared" si="4"/>
        <v>6.172999574829932</v>
      </c>
      <c r="G20" s="209">
        <f t="shared" ref="G20:H24" si="7">J20/C20</f>
        <v>3.483962796877595</v>
      </c>
      <c r="H20" s="210">
        <f t="shared" si="7"/>
        <v>5.7290000000000001</v>
      </c>
      <c r="I20" s="74">
        <v>58075.58</v>
      </c>
      <c r="J20" s="63">
        <v>20976.94</v>
      </c>
      <c r="K20" s="63">
        <v>7447.7</v>
      </c>
      <c r="L20" s="78">
        <f t="shared" si="6"/>
        <v>86500.22</v>
      </c>
    </row>
    <row r="21" spans="1:12" x14ac:dyDescent="0.25">
      <c r="A21" s="338" t="s">
        <v>589</v>
      </c>
      <c r="B21" s="74">
        <v>15355.77</v>
      </c>
      <c r="C21" s="63">
        <v>1684.57</v>
      </c>
      <c r="D21" s="63">
        <v>893.47400000000005</v>
      </c>
      <c r="E21" s="78">
        <f t="shared" si="2"/>
        <v>17933.813999999998</v>
      </c>
      <c r="F21" s="115">
        <f t="shared" si="4"/>
        <v>6.3440000000000003</v>
      </c>
      <c r="G21" s="209">
        <f t="shared" si="7"/>
        <v>5.0910000000000002</v>
      </c>
      <c r="H21" s="210">
        <f t="shared" si="7"/>
        <v>5.2</v>
      </c>
      <c r="I21" s="74">
        <v>97417.004880000008</v>
      </c>
      <c r="J21" s="63">
        <v>8576.1458700000003</v>
      </c>
      <c r="K21" s="63">
        <v>4646.0648000000001</v>
      </c>
      <c r="L21" s="78">
        <f t="shared" si="6"/>
        <v>110639.21554999999</v>
      </c>
    </row>
    <row r="22" spans="1:12" x14ac:dyDescent="0.25">
      <c r="A22" s="276" t="s">
        <v>611</v>
      </c>
      <c r="B22" s="214">
        <v>15433.33</v>
      </c>
      <c r="C22" s="215">
        <v>1922.41</v>
      </c>
      <c r="D22" s="215">
        <v>988.93399999999997</v>
      </c>
      <c r="E22" s="78">
        <f t="shared" si="2"/>
        <v>18344.674000000003</v>
      </c>
      <c r="F22" s="115">
        <f t="shared" si="4"/>
        <v>6.4139999999999997</v>
      </c>
      <c r="G22" s="209">
        <f t="shared" si="7"/>
        <v>5.1269999999999998</v>
      </c>
      <c r="H22" s="210">
        <f t="shared" si="7"/>
        <v>5.25</v>
      </c>
      <c r="I22" s="214">
        <v>98989.378619999989</v>
      </c>
      <c r="J22" s="215">
        <v>9856.19607</v>
      </c>
      <c r="K22" s="215">
        <v>5191.9034999999994</v>
      </c>
      <c r="L22" s="78">
        <f t="shared" si="6"/>
        <v>114037.47818999999</v>
      </c>
    </row>
    <row r="23" spans="1:12" x14ac:dyDescent="0.25">
      <c r="A23" s="353" t="s">
        <v>634</v>
      </c>
      <c r="B23" s="214">
        <v>12800</v>
      </c>
      <c r="C23" s="215">
        <v>2207.2649999999999</v>
      </c>
      <c r="D23" s="215">
        <v>891.29</v>
      </c>
      <c r="E23" s="216">
        <f t="shared" si="2"/>
        <v>15898.555</v>
      </c>
      <c r="F23" s="217">
        <f t="shared" si="4"/>
        <v>6.4</v>
      </c>
      <c r="G23" s="218">
        <f t="shared" si="7"/>
        <v>5.1420000000000003</v>
      </c>
      <c r="H23" s="219">
        <f t="shared" si="7"/>
        <v>5.3300048244679061</v>
      </c>
      <c r="I23" s="214">
        <v>81920</v>
      </c>
      <c r="J23" s="215">
        <v>11349.75663</v>
      </c>
      <c r="K23" s="215">
        <v>4750.58</v>
      </c>
      <c r="L23" s="216">
        <f t="shared" si="6"/>
        <v>98020.336630000005</v>
      </c>
    </row>
    <row r="24" spans="1:12" ht="15.75" thickBot="1" x14ac:dyDescent="0.3">
      <c r="A24" s="1082" t="s">
        <v>659</v>
      </c>
      <c r="B24" s="1083">
        <v>10900.48</v>
      </c>
      <c r="C24" s="1080">
        <v>2245.63</v>
      </c>
      <c r="D24" s="1080">
        <v>751.34</v>
      </c>
      <c r="E24" s="1084">
        <f t="shared" si="2"/>
        <v>13897.45</v>
      </c>
      <c r="F24" s="1085">
        <f t="shared" si="4"/>
        <v>6.6539996403828088</v>
      </c>
      <c r="G24" s="1081">
        <f t="shared" si="7"/>
        <v>5.223990595066863</v>
      </c>
      <c r="H24" s="1086">
        <f t="shared" si="7"/>
        <v>5.3459951553224903</v>
      </c>
      <c r="I24" s="1083">
        <v>72531.789999999994</v>
      </c>
      <c r="J24" s="1080">
        <v>11731.15</v>
      </c>
      <c r="K24" s="1080">
        <v>4016.66</v>
      </c>
      <c r="L24" s="1048">
        <f t="shared" si="6"/>
        <v>88279.599999999991</v>
      </c>
    </row>
    <row r="25" spans="1:12" s="1646" customFormat="1" ht="16.5" thickTop="1" thickBot="1" x14ac:dyDescent="0.3">
      <c r="A25" s="1082" t="s">
        <v>723</v>
      </c>
      <c r="B25" s="1083">
        <v>4597.59</v>
      </c>
      <c r="C25" s="1080">
        <v>0</v>
      </c>
      <c r="D25" s="1080">
        <v>0</v>
      </c>
      <c r="E25" s="1084">
        <f t="shared" si="2"/>
        <v>4597.59</v>
      </c>
      <c r="F25" s="1085">
        <f t="shared" si="4"/>
        <v>3.3170008634958745</v>
      </c>
      <c r="G25" s="1962"/>
      <c r="H25" s="1963"/>
      <c r="I25" s="1083">
        <v>15250.21</v>
      </c>
      <c r="J25" s="1964"/>
      <c r="K25" s="1964"/>
      <c r="L25" s="1048">
        <f t="shared" si="6"/>
        <v>15250.21</v>
      </c>
    </row>
    <row r="26" spans="1:12" s="1646" customFormat="1" ht="15.75" thickTop="1" x14ac:dyDescent="0.25">
      <c r="A26" s="367" t="s">
        <v>539</v>
      </c>
      <c r="B26" s="187"/>
      <c r="C26" s="187"/>
      <c r="D26" s="187"/>
      <c r="E26" s="188"/>
      <c r="F26" s="211"/>
      <c r="G26" s="211"/>
      <c r="H26" s="211"/>
      <c r="I26" s="187"/>
      <c r="J26" s="187"/>
      <c r="K26" s="187"/>
      <c r="L26" s="188"/>
    </row>
    <row r="27" spans="1:12" x14ac:dyDescent="0.25">
      <c r="A27" s="367" t="s">
        <v>636</v>
      </c>
      <c r="B27" s="187"/>
      <c r="C27" s="187"/>
      <c r="D27" s="187"/>
      <c r="E27" s="188"/>
      <c r="F27" s="211"/>
      <c r="G27" s="211"/>
      <c r="H27" s="211"/>
      <c r="I27" s="187"/>
      <c r="J27" s="187"/>
      <c r="K27" s="187"/>
      <c r="L27" s="188"/>
    </row>
    <row r="28" spans="1:12" x14ac:dyDescent="0.25">
      <c r="A28" s="223"/>
      <c r="B28" s="187"/>
      <c r="C28" s="187"/>
      <c r="D28" s="187"/>
      <c r="E28" s="188"/>
      <c r="F28" s="211"/>
      <c r="G28" s="211"/>
      <c r="H28" s="211"/>
      <c r="I28" s="187"/>
      <c r="J28" s="187"/>
      <c r="K28" s="187"/>
      <c r="L28" s="188"/>
    </row>
    <row r="29" spans="1:12" x14ac:dyDescent="0.25">
      <c r="A29" s="14"/>
      <c r="B29" s="187"/>
      <c r="C29" s="187"/>
      <c r="D29" s="187"/>
      <c r="E29" s="188"/>
      <c r="F29" s="211"/>
      <c r="G29" s="211"/>
      <c r="H29" s="211"/>
      <c r="I29" s="187"/>
      <c r="J29" s="187"/>
      <c r="K29" s="187"/>
      <c r="L29" s="188"/>
    </row>
    <row r="30" spans="1:12" x14ac:dyDescent="0.25">
      <c r="A30" s="311" t="s">
        <v>753</v>
      </c>
      <c r="B30" s="1646"/>
      <c r="C30" s="1646"/>
      <c r="D30" s="1646"/>
      <c r="E30" s="656"/>
      <c r="F30" s="313"/>
      <c r="G30" s="1646"/>
      <c r="H30" s="1646"/>
      <c r="I30" s="1646"/>
      <c r="J30" s="1646"/>
      <c r="K30" s="1646"/>
      <c r="L30" s="1646"/>
    </row>
    <row r="31" spans="1:12" ht="15.75" thickBot="1" x14ac:dyDescent="0.3">
      <c r="A31" s="8"/>
      <c r="B31" s="1646"/>
      <c r="C31" s="1646"/>
      <c r="D31" s="1646"/>
      <c r="E31" s="1646"/>
      <c r="F31" s="1646"/>
      <c r="G31" s="1646"/>
      <c r="H31" s="1646"/>
      <c r="I31" s="1646"/>
      <c r="J31" s="1646"/>
      <c r="K31" s="1646"/>
      <c r="L31" s="1646"/>
    </row>
    <row r="32" spans="1:12" ht="15.75" thickTop="1" x14ac:dyDescent="0.25">
      <c r="A32" s="1960" t="s">
        <v>414</v>
      </c>
      <c r="B32" s="1957" t="s">
        <v>3</v>
      </c>
      <c r="C32" s="1958"/>
      <c r="D32" s="1958"/>
      <c r="E32" s="1959"/>
      <c r="F32" s="1957" t="s">
        <v>32</v>
      </c>
      <c r="G32" s="1958"/>
      <c r="H32" s="1959"/>
      <c r="I32" s="1957" t="s">
        <v>2</v>
      </c>
      <c r="J32" s="1958"/>
      <c r="K32" s="1958"/>
      <c r="L32" s="1959"/>
    </row>
    <row r="33" spans="1:13" ht="15.75" thickBot="1" x14ac:dyDescent="0.3">
      <c r="A33" s="1961"/>
      <c r="B33" s="1858" t="s">
        <v>163</v>
      </c>
      <c r="C33" s="1863" t="s">
        <v>171</v>
      </c>
      <c r="D33" s="1863" t="s">
        <v>165</v>
      </c>
      <c r="E33" s="205" t="s">
        <v>17</v>
      </c>
      <c r="F33" s="1858" t="s">
        <v>163</v>
      </c>
      <c r="G33" s="1863" t="s">
        <v>171</v>
      </c>
      <c r="H33" s="1864" t="s">
        <v>165</v>
      </c>
      <c r="I33" s="1858" t="s">
        <v>163</v>
      </c>
      <c r="J33" s="1863" t="s">
        <v>171</v>
      </c>
      <c r="K33" s="1863" t="s">
        <v>165</v>
      </c>
      <c r="L33" s="205" t="s">
        <v>17</v>
      </c>
    </row>
    <row r="34" spans="1:13" ht="15.75" thickTop="1" x14ac:dyDescent="0.25">
      <c r="A34" s="1515" t="s">
        <v>415</v>
      </c>
      <c r="B34" s="1738">
        <v>9421</v>
      </c>
      <c r="C34" s="1871">
        <v>1804</v>
      </c>
      <c r="D34" s="1871">
        <v>1300</v>
      </c>
      <c r="E34" s="75">
        <f t="shared" ref="E34:E53" si="8">B34+C34+D34</f>
        <v>12525</v>
      </c>
      <c r="F34" s="539">
        <f t="shared" ref="F34:F53" si="9">I34/B34</f>
        <v>6.7799999999999994</v>
      </c>
      <c r="G34" s="540">
        <f t="shared" ref="G34:G53" si="10">J34/C34</f>
        <v>3.82</v>
      </c>
      <c r="H34" s="822">
        <f t="shared" ref="H34:H53" si="11">K34/D34</f>
        <v>3.7</v>
      </c>
      <c r="I34" s="1872">
        <v>63874.38</v>
      </c>
      <c r="J34" s="1869">
        <v>6891.28</v>
      </c>
      <c r="K34" s="1869">
        <v>4810</v>
      </c>
      <c r="L34" s="77">
        <f t="shared" ref="L34:L53" si="12">I34+J34+K34</f>
        <v>75575.66</v>
      </c>
    </row>
    <row r="35" spans="1:13" x14ac:dyDescent="0.25">
      <c r="A35" s="125" t="s">
        <v>416</v>
      </c>
      <c r="B35" s="1740">
        <v>9980</v>
      </c>
      <c r="C35" s="1870">
        <v>2276</v>
      </c>
      <c r="D35" s="1870">
        <v>2004</v>
      </c>
      <c r="E35" s="75">
        <f t="shared" si="8"/>
        <v>14260</v>
      </c>
      <c r="F35" s="539">
        <f t="shared" si="9"/>
        <v>6.55</v>
      </c>
      <c r="G35" s="540">
        <f t="shared" si="10"/>
        <v>4.5</v>
      </c>
      <c r="H35" s="822">
        <f t="shared" si="11"/>
        <v>3.6500000000000004</v>
      </c>
      <c r="I35" s="1740">
        <v>65369</v>
      </c>
      <c r="J35" s="1870">
        <v>10242</v>
      </c>
      <c r="K35" s="1870">
        <v>7314.6</v>
      </c>
      <c r="L35" s="78">
        <f t="shared" si="12"/>
        <v>82925.600000000006</v>
      </c>
    </row>
    <row r="36" spans="1:13" x14ac:dyDescent="0.25">
      <c r="A36" s="125" t="s">
        <v>417</v>
      </c>
      <c r="B36" s="1740">
        <v>11473</v>
      </c>
      <c r="C36" s="1870">
        <v>2280</v>
      </c>
      <c r="D36" s="1870">
        <v>3300</v>
      </c>
      <c r="E36" s="75">
        <f t="shared" si="8"/>
        <v>17053</v>
      </c>
      <c r="F36" s="539">
        <f t="shared" si="9"/>
        <v>6.5</v>
      </c>
      <c r="G36" s="540">
        <f t="shared" si="10"/>
        <v>4.4000000000000004</v>
      </c>
      <c r="H36" s="822">
        <f t="shared" si="11"/>
        <v>4.8</v>
      </c>
      <c r="I36" s="1740">
        <v>74574.5</v>
      </c>
      <c r="J36" s="1870">
        <v>10032</v>
      </c>
      <c r="K36" s="1870">
        <v>15840</v>
      </c>
      <c r="L36" s="78">
        <f t="shared" si="12"/>
        <v>100446.5</v>
      </c>
    </row>
    <row r="37" spans="1:13" x14ac:dyDescent="0.25">
      <c r="A37" s="125" t="s">
        <v>418</v>
      </c>
      <c r="B37" s="1740">
        <v>13695</v>
      </c>
      <c r="C37" s="1870">
        <v>3300</v>
      </c>
      <c r="D37" s="1870">
        <v>2400</v>
      </c>
      <c r="E37" s="75">
        <f t="shared" si="8"/>
        <v>19395</v>
      </c>
      <c r="F37" s="539">
        <f t="shared" si="9"/>
        <v>5.9300000000000006</v>
      </c>
      <c r="G37" s="540">
        <f t="shared" si="10"/>
        <v>4.3</v>
      </c>
      <c r="H37" s="822">
        <f t="shared" si="11"/>
        <v>4.26</v>
      </c>
      <c r="I37" s="1740">
        <v>81211.350000000006</v>
      </c>
      <c r="J37" s="1870">
        <v>14190</v>
      </c>
      <c r="K37" s="1870">
        <v>10224</v>
      </c>
      <c r="L37" s="78">
        <f t="shared" si="12"/>
        <v>105625.35</v>
      </c>
    </row>
    <row r="38" spans="1:13" x14ac:dyDescent="0.25">
      <c r="A38" s="125" t="s">
        <v>419</v>
      </c>
      <c r="B38" s="1740">
        <v>14100</v>
      </c>
      <c r="C38" s="1870">
        <v>2307</v>
      </c>
      <c r="D38" s="1870">
        <v>3500</v>
      </c>
      <c r="E38" s="75">
        <f t="shared" si="8"/>
        <v>19907</v>
      </c>
      <c r="F38" s="539">
        <f t="shared" si="9"/>
        <v>6.2</v>
      </c>
      <c r="G38" s="540">
        <f t="shared" si="10"/>
        <v>4.6000000000000005</v>
      </c>
      <c r="H38" s="822">
        <f t="shared" si="11"/>
        <v>4.5999999999999996</v>
      </c>
      <c r="I38" s="1740">
        <v>87420</v>
      </c>
      <c r="J38" s="1870">
        <v>10612.2</v>
      </c>
      <c r="K38" s="1870">
        <v>16100</v>
      </c>
      <c r="L38" s="78">
        <f t="shared" si="12"/>
        <v>114132.2</v>
      </c>
    </row>
    <row r="39" spans="1:13" x14ac:dyDescent="0.25">
      <c r="A39" s="125" t="s">
        <v>420</v>
      </c>
      <c r="B39" s="1740">
        <v>14100</v>
      </c>
      <c r="C39" s="1870">
        <v>2500</v>
      </c>
      <c r="D39" s="1870">
        <v>4000</v>
      </c>
      <c r="E39" s="75">
        <f t="shared" si="8"/>
        <v>20600</v>
      </c>
      <c r="F39" s="539">
        <f t="shared" si="9"/>
        <v>6.35</v>
      </c>
      <c r="G39" s="540">
        <f t="shared" si="10"/>
        <v>4.0999999999999996</v>
      </c>
      <c r="H39" s="822">
        <f t="shared" si="11"/>
        <v>4.7</v>
      </c>
      <c r="I39" s="1740">
        <v>89535</v>
      </c>
      <c r="J39" s="1870">
        <v>10250</v>
      </c>
      <c r="K39" s="1870">
        <v>18800</v>
      </c>
      <c r="L39" s="78">
        <f t="shared" si="12"/>
        <v>118585</v>
      </c>
    </row>
    <row r="40" spans="1:13" x14ac:dyDescent="0.25">
      <c r="A40" s="125" t="s">
        <v>421</v>
      </c>
      <c r="B40" s="1740">
        <v>11706</v>
      </c>
      <c r="C40" s="1870">
        <v>1261</v>
      </c>
      <c r="D40" s="1870">
        <v>2500</v>
      </c>
      <c r="E40" s="75">
        <f t="shared" si="8"/>
        <v>15467</v>
      </c>
      <c r="F40" s="539">
        <f t="shared" si="9"/>
        <v>5.98</v>
      </c>
      <c r="G40" s="540">
        <f t="shared" si="10"/>
        <v>4.3500000000000005</v>
      </c>
      <c r="H40" s="822">
        <f t="shared" si="11"/>
        <v>4.0999999999999996</v>
      </c>
      <c r="I40" s="1740">
        <v>70001.88</v>
      </c>
      <c r="J40" s="1870">
        <v>5485.35</v>
      </c>
      <c r="K40" s="1870">
        <v>10250</v>
      </c>
      <c r="L40" s="78">
        <f t="shared" si="12"/>
        <v>85737.23000000001</v>
      </c>
    </row>
    <row r="41" spans="1:13" x14ac:dyDescent="0.25">
      <c r="A41" s="125" t="s">
        <v>422</v>
      </c>
      <c r="B41" s="74">
        <v>11816</v>
      </c>
      <c r="C41" s="63">
        <v>1099</v>
      </c>
      <c r="D41" s="63">
        <v>3000</v>
      </c>
      <c r="E41" s="75">
        <f t="shared" si="8"/>
        <v>15915</v>
      </c>
      <c r="F41" s="539">
        <f t="shared" si="9"/>
        <v>5.91</v>
      </c>
      <c r="G41" s="540">
        <f t="shared" si="10"/>
        <v>4.5</v>
      </c>
      <c r="H41" s="822">
        <f t="shared" si="11"/>
        <v>4.0999999999999996</v>
      </c>
      <c r="I41" s="74">
        <v>69832.56</v>
      </c>
      <c r="J41" s="63">
        <v>4945.5</v>
      </c>
      <c r="K41" s="63">
        <v>12300</v>
      </c>
      <c r="L41" s="78">
        <f t="shared" si="12"/>
        <v>87078.06</v>
      </c>
    </row>
    <row r="42" spans="1:13" x14ac:dyDescent="0.25">
      <c r="A42" s="125" t="s">
        <v>170</v>
      </c>
      <c r="B42" s="74">
        <v>13094</v>
      </c>
      <c r="C42" s="63">
        <v>472</v>
      </c>
      <c r="D42" s="63">
        <v>4512</v>
      </c>
      <c r="E42" s="75">
        <f t="shared" si="8"/>
        <v>18078</v>
      </c>
      <c r="F42" s="539">
        <f t="shared" si="9"/>
        <v>6.0900000000000007</v>
      </c>
      <c r="G42" s="540">
        <f t="shared" si="10"/>
        <v>5.57</v>
      </c>
      <c r="H42" s="822">
        <f t="shared" si="11"/>
        <v>5.4799999999999995</v>
      </c>
      <c r="I42" s="74">
        <v>79742.460000000006</v>
      </c>
      <c r="J42" s="63">
        <v>2629.04</v>
      </c>
      <c r="K42" s="63">
        <v>24725.759999999998</v>
      </c>
      <c r="L42" s="78">
        <f t="shared" si="12"/>
        <v>107097.26</v>
      </c>
    </row>
    <row r="43" spans="1:13" x14ac:dyDescent="0.25">
      <c r="A43" s="125" t="s">
        <v>169</v>
      </c>
      <c r="B43" s="74">
        <v>13338</v>
      </c>
      <c r="C43" s="63">
        <v>550</v>
      </c>
      <c r="D43" s="63">
        <v>1180</v>
      </c>
      <c r="E43" s="75">
        <f t="shared" si="8"/>
        <v>15068</v>
      </c>
      <c r="F43" s="539">
        <f t="shared" si="9"/>
        <v>6.2399999999999993</v>
      </c>
      <c r="G43" s="540">
        <f t="shared" si="10"/>
        <v>5.38</v>
      </c>
      <c r="H43" s="822">
        <f t="shared" si="11"/>
        <v>5.42</v>
      </c>
      <c r="I43" s="74">
        <v>83229.119999999995</v>
      </c>
      <c r="J43" s="63">
        <v>2959</v>
      </c>
      <c r="K43" s="63">
        <v>6395.6</v>
      </c>
      <c r="L43" s="78">
        <f t="shared" si="12"/>
        <v>92583.72</v>
      </c>
    </row>
    <row r="44" spans="1:13" x14ac:dyDescent="0.25">
      <c r="A44" s="213" t="s">
        <v>168</v>
      </c>
      <c r="B44" s="214">
        <v>13522</v>
      </c>
      <c r="C44" s="215">
        <v>550</v>
      </c>
      <c r="D44" s="215">
        <v>3392</v>
      </c>
      <c r="E44" s="75">
        <f t="shared" si="8"/>
        <v>17464</v>
      </c>
      <c r="F44" s="539">
        <f t="shared" si="9"/>
        <v>6.1400000000000006</v>
      </c>
      <c r="G44" s="540">
        <f t="shared" si="10"/>
        <v>4.4800000000000004</v>
      </c>
      <c r="H44" s="822">
        <f t="shared" si="11"/>
        <v>5.4700000000000006</v>
      </c>
      <c r="I44" s="74">
        <v>83025.08</v>
      </c>
      <c r="J44" s="63">
        <v>2464</v>
      </c>
      <c r="K44" s="63">
        <v>18554.240000000002</v>
      </c>
      <c r="L44" s="78">
        <f t="shared" si="12"/>
        <v>104043.32</v>
      </c>
    </row>
    <row r="45" spans="1:13" x14ac:dyDescent="0.25">
      <c r="A45" s="433" t="s">
        <v>404</v>
      </c>
      <c r="B45" s="214">
        <v>13565</v>
      </c>
      <c r="C45" s="215">
        <v>403</v>
      </c>
      <c r="D45" s="215">
        <v>4010</v>
      </c>
      <c r="E45" s="75">
        <f t="shared" si="8"/>
        <v>17978</v>
      </c>
      <c r="F45" s="539">
        <f t="shared" si="9"/>
        <v>6.18</v>
      </c>
      <c r="G45" s="540">
        <f t="shared" si="10"/>
        <v>5.09</v>
      </c>
      <c r="H45" s="822">
        <f t="shared" si="11"/>
        <v>5.3400000000000007</v>
      </c>
      <c r="I45" s="74">
        <v>83831.7</v>
      </c>
      <c r="J45" s="63">
        <v>2051.27</v>
      </c>
      <c r="K45" s="63">
        <v>21413.4</v>
      </c>
      <c r="L45" s="78">
        <f t="shared" si="12"/>
        <v>107296.37</v>
      </c>
      <c r="M45" s="8"/>
    </row>
    <row r="46" spans="1:13" x14ac:dyDescent="0.25">
      <c r="A46" s="213" t="s">
        <v>476</v>
      </c>
      <c r="B46" s="214">
        <v>13696</v>
      </c>
      <c r="C46" s="215">
        <v>432</v>
      </c>
      <c r="D46" s="215">
        <v>3828</v>
      </c>
      <c r="E46" s="75">
        <f t="shared" si="8"/>
        <v>17956</v>
      </c>
      <c r="F46" s="539">
        <f t="shared" si="9"/>
        <v>6.06</v>
      </c>
      <c r="G46" s="540">
        <f t="shared" si="10"/>
        <v>5.0600000000000005</v>
      </c>
      <c r="H46" s="822">
        <f t="shared" si="11"/>
        <v>5.6070010449320788</v>
      </c>
      <c r="I46" s="74">
        <v>82997.759999999995</v>
      </c>
      <c r="J46" s="63">
        <v>2185.92</v>
      </c>
      <c r="K46" s="63">
        <v>21463.599999999999</v>
      </c>
      <c r="L46" s="78">
        <f t="shared" si="12"/>
        <v>106647.28</v>
      </c>
    </row>
    <row r="47" spans="1:13" x14ac:dyDescent="0.25">
      <c r="A47" s="433" t="s">
        <v>497</v>
      </c>
      <c r="B47" s="214">
        <v>13735</v>
      </c>
      <c r="C47" s="215">
        <v>273</v>
      </c>
      <c r="D47" s="215">
        <v>3834</v>
      </c>
      <c r="E47" s="75">
        <f t="shared" si="8"/>
        <v>17842</v>
      </c>
      <c r="F47" s="539">
        <f t="shared" si="9"/>
        <v>6.25</v>
      </c>
      <c r="G47" s="540">
        <f t="shared" si="10"/>
        <v>5.0500000000000007</v>
      </c>
      <c r="H47" s="822">
        <f t="shared" si="11"/>
        <v>5.25</v>
      </c>
      <c r="I47" s="74">
        <v>85843.75</v>
      </c>
      <c r="J47" s="63">
        <v>1378.65</v>
      </c>
      <c r="K47" s="63">
        <v>20128.5</v>
      </c>
      <c r="L47" s="78">
        <f t="shared" si="12"/>
        <v>107350.9</v>
      </c>
    </row>
    <row r="48" spans="1:13" x14ac:dyDescent="0.25">
      <c r="A48" s="353" t="s">
        <v>538</v>
      </c>
      <c r="B48" s="74">
        <v>13550</v>
      </c>
      <c r="C48" s="63">
        <v>333.5</v>
      </c>
      <c r="D48" s="63">
        <v>2433</v>
      </c>
      <c r="E48" s="75">
        <f t="shared" si="8"/>
        <v>16316.5</v>
      </c>
      <c r="F48" s="539">
        <f t="shared" si="9"/>
        <v>6.3001859778597789</v>
      </c>
      <c r="G48" s="540">
        <f t="shared" si="10"/>
        <v>5.8700149925037488</v>
      </c>
      <c r="H48" s="822">
        <f t="shared" si="11"/>
        <v>5.25</v>
      </c>
      <c r="I48" s="74">
        <v>85367.52</v>
      </c>
      <c r="J48" s="63">
        <v>1957.65</v>
      </c>
      <c r="K48" s="63">
        <v>12773.25</v>
      </c>
      <c r="L48" s="78">
        <f t="shared" si="12"/>
        <v>100098.42</v>
      </c>
    </row>
    <row r="49" spans="1:12" x14ac:dyDescent="0.25">
      <c r="A49" s="353" t="s">
        <v>586</v>
      </c>
      <c r="B49" s="214">
        <v>13845</v>
      </c>
      <c r="C49" s="215">
        <v>302</v>
      </c>
      <c r="D49" s="215">
        <v>2365</v>
      </c>
      <c r="E49" s="75">
        <f t="shared" si="8"/>
        <v>16512</v>
      </c>
      <c r="F49" s="539">
        <f t="shared" si="9"/>
        <v>6.21</v>
      </c>
      <c r="G49" s="540">
        <f t="shared" si="10"/>
        <v>5.25</v>
      </c>
      <c r="H49" s="822">
        <f t="shared" si="11"/>
        <v>5.27</v>
      </c>
      <c r="I49" s="74">
        <v>85977.45</v>
      </c>
      <c r="J49" s="63">
        <v>1585.5</v>
      </c>
      <c r="K49" s="63">
        <v>12463.55</v>
      </c>
      <c r="L49" s="78">
        <f t="shared" si="12"/>
        <v>100026.5</v>
      </c>
    </row>
    <row r="50" spans="1:12" x14ac:dyDescent="0.25">
      <c r="A50" s="433" t="s">
        <v>589</v>
      </c>
      <c r="B50" s="214">
        <v>13084</v>
      </c>
      <c r="C50" s="215">
        <v>887</v>
      </c>
      <c r="D50" s="215">
        <v>2020</v>
      </c>
      <c r="E50" s="75">
        <f t="shared" si="8"/>
        <v>15991</v>
      </c>
      <c r="F50" s="539">
        <f t="shared" si="9"/>
        <v>6.5711900030571693</v>
      </c>
      <c r="G50" s="540">
        <f t="shared" si="10"/>
        <v>5.18</v>
      </c>
      <c r="H50" s="822">
        <f t="shared" si="11"/>
        <v>5.0797029702970296</v>
      </c>
      <c r="I50" s="74">
        <v>85977.45</v>
      </c>
      <c r="J50" s="63">
        <v>4594.66</v>
      </c>
      <c r="K50" s="63">
        <v>10261</v>
      </c>
      <c r="L50" s="78">
        <f t="shared" si="12"/>
        <v>100833.11</v>
      </c>
    </row>
    <row r="51" spans="1:12" x14ac:dyDescent="0.25">
      <c r="A51" s="433" t="s">
        <v>611</v>
      </c>
      <c r="B51" s="214">
        <v>13093.08</v>
      </c>
      <c r="C51" s="215">
        <v>914.92</v>
      </c>
      <c r="D51" s="215">
        <v>431.05099999999999</v>
      </c>
      <c r="E51" s="75">
        <f t="shared" si="8"/>
        <v>14439.050999999999</v>
      </c>
      <c r="F51" s="539">
        <f t="shared" si="9"/>
        <v>6.4169981394752043</v>
      </c>
      <c r="G51" s="540">
        <f t="shared" si="10"/>
        <v>5.4499737681983129</v>
      </c>
      <c r="H51" s="822">
        <f t="shared" si="11"/>
        <v>5.0400068669368592</v>
      </c>
      <c r="I51" s="214">
        <v>84018.27</v>
      </c>
      <c r="J51" s="215">
        <v>4986.29</v>
      </c>
      <c r="K51" s="215">
        <v>2172.5</v>
      </c>
      <c r="L51" s="78">
        <f t="shared" si="12"/>
        <v>91177.06</v>
      </c>
    </row>
    <row r="52" spans="1:12" x14ac:dyDescent="0.25">
      <c r="A52" s="213" t="s">
        <v>634</v>
      </c>
      <c r="B52" s="214">
        <v>13044.78</v>
      </c>
      <c r="C52" s="215">
        <v>712.22</v>
      </c>
      <c r="D52" s="215">
        <v>1781.03</v>
      </c>
      <c r="E52" s="216">
        <f t="shared" si="8"/>
        <v>15538.03</v>
      </c>
      <c r="F52" s="536">
        <f t="shared" si="9"/>
        <v>6.4620001257207855</v>
      </c>
      <c r="G52" s="537">
        <f t="shared" si="10"/>
        <v>5.1600067394906066</v>
      </c>
      <c r="H52" s="1010">
        <f t="shared" si="11"/>
        <v>5.3999988770542888</v>
      </c>
      <c r="I52" s="214">
        <v>84295.37</v>
      </c>
      <c r="J52" s="215">
        <v>3675.06</v>
      </c>
      <c r="K52" s="215">
        <v>9617.56</v>
      </c>
      <c r="L52" s="216">
        <f t="shared" si="12"/>
        <v>97587.989999999991</v>
      </c>
    </row>
    <row r="53" spans="1:12" ht="15.75" thickBot="1" x14ac:dyDescent="0.3">
      <c r="A53" s="6" t="s">
        <v>659</v>
      </c>
      <c r="B53" s="1083">
        <v>14222.89</v>
      </c>
      <c r="C53" s="1080">
        <v>223.9</v>
      </c>
      <c r="D53" s="1080">
        <v>1681.56</v>
      </c>
      <c r="E53" s="1084">
        <f t="shared" si="8"/>
        <v>16128.349999999999</v>
      </c>
      <c r="F53" s="1085">
        <f t="shared" si="9"/>
        <v>6.4099996554849268</v>
      </c>
      <c r="G53" s="1080">
        <f t="shared" si="10"/>
        <v>5.2699866011612331</v>
      </c>
      <c r="H53" s="1086">
        <f t="shared" si="11"/>
        <v>5.410000237874355</v>
      </c>
      <c r="I53" s="1083">
        <v>91168.72</v>
      </c>
      <c r="J53" s="1080">
        <v>1179.95</v>
      </c>
      <c r="K53" s="1080">
        <v>9097.24</v>
      </c>
      <c r="L53" s="1048">
        <f t="shared" si="12"/>
        <v>101445.91</v>
      </c>
    </row>
    <row r="54" spans="1:12" ht="15.75" thickTop="1" x14ac:dyDescent="0.25">
      <c r="C54" s="187"/>
      <c r="D54" s="187"/>
      <c r="E54" s="188"/>
      <c r="F54" s="211"/>
      <c r="G54" s="211"/>
      <c r="H54" s="211"/>
      <c r="I54" s="187"/>
      <c r="J54" s="187"/>
      <c r="K54" s="187"/>
      <c r="L54" s="188"/>
    </row>
    <row r="55" spans="1:12" x14ac:dyDescent="0.25">
      <c r="A55" s="96" t="s">
        <v>636</v>
      </c>
      <c r="B55" s="187"/>
      <c r="C55" s="187"/>
      <c r="D55" s="187"/>
      <c r="E55" s="188"/>
      <c r="F55" s="211"/>
      <c r="G55" s="211"/>
      <c r="H55" s="211"/>
      <c r="I55" s="187"/>
      <c r="J55" s="187"/>
      <c r="K55" s="187"/>
      <c r="L55" s="188"/>
    </row>
    <row r="56" spans="1:12" x14ac:dyDescent="0.25">
      <c r="B56" s="187"/>
      <c r="C56" s="187"/>
      <c r="D56" s="187"/>
      <c r="E56" s="188"/>
      <c r="F56" s="211"/>
      <c r="G56" s="211"/>
      <c r="H56" s="211"/>
      <c r="I56" s="187"/>
      <c r="J56" s="187"/>
      <c r="K56" s="187"/>
      <c r="L56" s="188"/>
    </row>
    <row r="58" spans="1:12" x14ac:dyDescent="0.25">
      <c r="A58" s="311" t="s">
        <v>754</v>
      </c>
      <c r="B58" s="313"/>
      <c r="C58" s="313"/>
      <c r="D58" s="313"/>
      <c r="E58" s="313"/>
      <c r="F58" s="313"/>
      <c r="G58" s="313"/>
      <c r="H58" s="1646"/>
      <c r="I58" s="1646"/>
      <c r="J58" s="1646"/>
      <c r="K58" s="1646"/>
      <c r="L58" s="8"/>
    </row>
    <row r="59" spans="1:12" ht="15.75" thickBot="1" x14ac:dyDescent="0.3">
      <c r="A59" s="8"/>
      <c r="B59" s="1646"/>
      <c r="C59" s="1646"/>
      <c r="D59" s="1646"/>
      <c r="E59" s="1646"/>
      <c r="F59" s="1646"/>
      <c r="G59" s="1646"/>
      <c r="H59" s="1646"/>
      <c r="I59" s="1646"/>
      <c r="J59" s="1646"/>
      <c r="K59" s="1646"/>
      <c r="L59" s="1646"/>
    </row>
    <row r="60" spans="1:12" ht="15.75" thickTop="1" x14ac:dyDescent="0.25">
      <c r="A60" s="1955" t="s">
        <v>414</v>
      </c>
      <c r="B60" s="1954" t="s">
        <v>3</v>
      </c>
      <c r="C60" s="1952"/>
      <c r="D60" s="1952"/>
      <c r="E60" s="1953"/>
      <c r="F60" s="1954" t="s">
        <v>32</v>
      </c>
      <c r="G60" s="1952"/>
      <c r="H60" s="1953"/>
      <c r="I60" s="1954" t="s">
        <v>2</v>
      </c>
      <c r="J60" s="1952"/>
      <c r="K60" s="1952"/>
      <c r="L60" s="1953"/>
    </row>
    <row r="61" spans="1:12" ht="15.75" thickBot="1" x14ac:dyDescent="0.3">
      <c r="A61" s="1956"/>
      <c r="B61" s="1858" t="s">
        <v>163</v>
      </c>
      <c r="C61" s="1863" t="s">
        <v>171</v>
      </c>
      <c r="D61" s="1863" t="s">
        <v>165</v>
      </c>
      <c r="E61" s="1112" t="s">
        <v>17</v>
      </c>
      <c r="F61" s="1858" t="s">
        <v>163</v>
      </c>
      <c r="G61" s="1863" t="s">
        <v>171</v>
      </c>
      <c r="H61" s="1864" t="s">
        <v>165</v>
      </c>
      <c r="I61" s="1858" t="s">
        <v>163</v>
      </c>
      <c r="J61" s="1863" t="s">
        <v>171</v>
      </c>
      <c r="K61" s="1863" t="s">
        <v>165</v>
      </c>
      <c r="L61" s="205" t="s">
        <v>17</v>
      </c>
    </row>
    <row r="62" spans="1:12" ht="15.75" thickTop="1" x14ac:dyDescent="0.25">
      <c r="A62" s="823" t="s">
        <v>415</v>
      </c>
      <c r="B62" s="1872">
        <v>7042.13</v>
      </c>
      <c r="C62" s="1869">
        <v>1061</v>
      </c>
      <c r="D62" s="1869"/>
      <c r="E62" s="77">
        <f>B62+C62+D62</f>
        <v>8103.13</v>
      </c>
      <c r="F62" s="824">
        <v>5.6349996378936487</v>
      </c>
      <c r="G62" s="540">
        <v>3</v>
      </c>
      <c r="H62" s="541" t="e">
        <v>#DIV/0!</v>
      </c>
      <c r="I62" s="1738">
        <f>B62*F62</f>
        <v>39682.400000000001</v>
      </c>
      <c r="J62" s="1871">
        <f>C62*G62</f>
        <v>3183</v>
      </c>
      <c r="K62" s="1871" t="e">
        <f>D62*H62</f>
        <v>#DIV/0!</v>
      </c>
      <c r="L62" s="77" t="e">
        <f>I62+J62+K62</f>
        <v>#DIV/0!</v>
      </c>
    </row>
    <row r="63" spans="1:12" x14ac:dyDescent="0.25">
      <c r="A63" s="38" t="s">
        <v>416</v>
      </c>
      <c r="B63" s="74">
        <v>7628.6</v>
      </c>
      <c r="C63" s="63">
        <v>942.7</v>
      </c>
      <c r="D63" s="63">
        <v>226.32</v>
      </c>
      <c r="E63" s="78">
        <f t="shared" ref="E63:E79" si="13">B63+C63+D63</f>
        <v>8797.6200000000008</v>
      </c>
      <c r="F63" s="212">
        <v>5.6629997640458276</v>
      </c>
      <c r="G63" s="209">
        <v>3.4999999999999996</v>
      </c>
      <c r="H63" s="210">
        <v>3.8799929303640863</v>
      </c>
      <c r="I63" s="72">
        <f t="shared" ref="I63:I79" si="14">B63*F63</f>
        <v>43200.76</v>
      </c>
      <c r="J63" s="73">
        <f t="shared" ref="J63:J79" si="15">C63*G63</f>
        <v>3299.45</v>
      </c>
      <c r="K63" s="73">
        <f t="shared" ref="K63:K79" si="16">D63*H63</f>
        <v>878.12</v>
      </c>
      <c r="L63" s="78">
        <f t="shared" ref="L63:L81" si="17">I63+J63+K63</f>
        <v>47378.33</v>
      </c>
    </row>
    <row r="64" spans="1:12" x14ac:dyDescent="0.25">
      <c r="A64" s="38" t="s">
        <v>417</v>
      </c>
      <c r="B64" s="74">
        <v>8036.5</v>
      </c>
      <c r="C64" s="63">
        <v>926.64</v>
      </c>
      <c r="D64" s="63">
        <v>1298.3</v>
      </c>
      <c r="E64" s="78">
        <f t="shared" si="13"/>
        <v>10261.439999999999</v>
      </c>
      <c r="F64" s="212">
        <v>5.7700006221613886</v>
      </c>
      <c r="G64" s="209">
        <v>3.5999956833290168</v>
      </c>
      <c r="H64" s="210">
        <v>4.0499961488099823</v>
      </c>
      <c r="I64" s="72">
        <f t="shared" si="14"/>
        <v>46370.61</v>
      </c>
      <c r="J64" s="73">
        <f t="shared" si="15"/>
        <v>3335.9</v>
      </c>
      <c r="K64" s="73">
        <f t="shared" si="16"/>
        <v>5258.11</v>
      </c>
      <c r="L64" s="78">
        <f t="shared" si="17"/>
        <v>54964.62</v>
      </c>
    </row>
    <row r="65" spans="1:13" x14ac:dyDescent="0.25">
      <c r="A65" s="38" t="s">
        <v>418</v>
      </c>
      <c r="B65" s="74">
        <v>8355.7800000000007</v>
      </c>
      <c r="C65" s="63">
        <v>656.59</v>
      </c>
      <c r="D65" s="63">
        <v>583.79</v>
      </c>
      <c r="E65" s="78">
        <f t="shared" si="13"/>
        <v>9596.16</v>
      </c>
      <c r="F65" s="212">
        <v>5.399999760644727</v>
      </c>
      <c r="G65" s="209">
        <v>4</v>
      </c>
      <c r="H65" s="210">
        <v>4.0599873242090476</v>
      </c>
      <c r="I65" s="72">
        <f t="shared" si="14"/>
        <v>45121.21</v>
      </c>
      <c r="J65" s="73">
        <f t="shared" si="15"/>
        <v>2626.36</v>
      </c>
      <c r="K65" s="73">
        <f t="shared" si="16"/>
        <v>2370.1799999999998</v>
      </c>
      <c r="L65" s="78">
        <f t="shared" si="17"/>
        <v>50117.75</v>
      </c>
    </row>
    <row r="66" spans="1:13" x14ac:dyDescent="0.25">
      <c r="A66" s="38" t="s">
        <v>419</v>
      </c>
      <c r="B66" s="74">
        <v>8475.34</v>
      </c>
      <c r="C66" s="63">
        <v>700</v>
      </c>
      <c r="D66" s="63">
        <v>971.17</v>
      </c>
      <c r="E66" s="78">
        <f t="shared" si="13"/>
        <v>10146.51</v>
      </c>
      <c r="F66" s="212">
        <v>5.6449994926457228</v>
      </c>
      <c r="G66" s="209">
        <v>4.0999999999999996</v>
      </c>
      <c r="H66" s="210">
        <v>4.7199975287539777</v>
      </c>
      <c r="I66" s="72">
        <f t="shared" si="14"/>
        <v>47843.29</v>
      </c>
      <c r="J66" s="73">
        <f t="shared" si="15"/>
        <v>2869.9999999999995</v>
      </c>
      <c r="K66" s="73">
        <f t="shared" si="16"/>
        <v>4583.92</v>
      </c>
      <c r="L66" s="78">
        <f t="shared" si="17"/>
        <v>55297.21</v>
      </c>
    </row>
    <row r="67" spans="1:13" x14ac:dyDescent="0.25">
      <c r="A67" s="38" t="s">
        <v>420</v>
      </c>
      <c r="B67" s="74">
        <v>8513.5499999999993</v>
      </c>
      <c r="C67" s="63">
        <v>750</v>
      </c>
      <c r="D67" s="63">
        <v>1364.7</v>
      </c>
      <c r="E67" s="78">
        <f t="shared" si="13"/>
        <v>10628.25</v>
      </c>
      <c r="F67" s="212">
        <v>5.6140000352379449</v>
      </c>
      <c r="G67" s="209">
        <v>4.0999999999999996</v>
      </c>
      <c r="H67" s="210">
        <v>5</v>
      </c>
      <c r="I67" s="72">
        <f t="shared" si="14"/>
        <v>47795.07</v>
      </c>
      <c r="J67" s="73">
        <f t="shared" si="15"/>
        <v>3074.9999999999995</v>
      </c>
      <c r="K67" s="73">
        <f t="shared" si="16"/>
        <v>6823.5</v>
      </c>
      <c r="L67" s="78">
        <f t="shared" si="17"/>
        <v>57693.57</v>
      </c>
    </row>
    <row r="68" spans="1:13" x14ac:dyDescent="0.25">
      <c r="A68" s="38" t="s">
        <v>421</v>
      </c>
      <c r="B68" s="74">
        <v>8571.4699999999993</v>
      </c>
      <c r="C68" s="63">
        <v>632.23</v>
      </c>
      <c r="D68" s="63">
        <v>1178.32</v>
      </c>
      <c r="E68" s="78">
        <f t="shared" si="13"/>
        <v>10382.019999999999</v>
      </c>
      <c r="F68" s="212">
        <v>5.1999995333355891</v>
      </c>
      <c r="G68" s="209">
        <v>4.2999857646742479</v>
      </c>
      <c r="H68" s="210">
        <v>5.0000000000000009</v>
      </c>
      <c r="I68" s="72">
        <f t="shared" si="14"/>
        <v>44571.64</v>
      </c>
      <c r="J68" s="73">
        <f t="shared" si="15"/>
        <v>2718.58</v>
      </c>
      <c r="K68" s="73">
        <f t="shared" si="16"/>
        <v>5891.6</v>
      </c>
      <c r="L68" s="78">
        <f t="shared" si="17"/>
        <v>53181.82</v>
      </c>
    </row>
    <row r="69" spans="1:13" x14ac:dyDescent="0.25">
      <c r="A69" s="38" t="s">
        <v>422</v>
      </c>
      <c r="B69" s="74">
        <v>8443.98</v>
      </c>
      <c r="C69" s="63">
        <v>675.5</v>
      </c>
      <c r="D69" s="63">
        <v>1640</v>
      </c>
      <c r="E69" s="78">
        <f t="shared" si="13"/>
        <v>10759.48</v>
      </c>
      <c r="F69" s="212">
        <v>5.3910004523933033</v>
      </c>
      <c r="G69" s="209">
        <v>4</v>
      </c>
      <c r="H69" s="210">
        <v>5.17</v>
      </c>
      <c r="I69" s="72">
        <f t="shared" si="14"/>
        <v>45521.5</v>
      </c>
      <c r="J69" s="73">
        <f t="shared" si="15"/>
        <v>2702</v>
      </c>
      <c r="K69" s="73">
        <f t="shared" si="16"/>
        <v>8478.7999999999993</v>
      </c>
      <c r="L69" s="78">
        <f t="shared" si="17"/>
        <v>56702.3</v>
      </c>
    </row>
    <row r="70" spans="1:13" x14ac:dyDescent="0.25">
      <c r="A70" s="38" t="s">
        <v>170</v>
      </c>
      <c r="B70" s="74">
        <v>8497.68</v>
      </c>
      <c r="C70" s="63">
        <v>854.05</v>
      </c>
      <c r="D70" s="63">
        <v>1665.8</v>
      </c>
      <c r="E70" s="78">
        <f t="shared" si="13"/>
        <v>11017.529999999999</v>
      </c>
      <c r="F70" s="212">
        <v>5.5</v>
      </c>
      <c r="G70" s="209">
        <v>5.4199988291083665</v>
      </c>
      <c r="H70" s="210">
        <v>5.4199963981270258</v>
      </c>
      <c r="I70" s="72">
        <f t="shared" si="14"/>
        <v>46737.240000000005</v>
      </c>
      <c r="J70" s="73">
        <f t="shared" si="15"/>
        <v>4628.95</v>
      </c>
      <c r="K70" s="73">
        <f t="shared" si="16"/>
        <v>9028.6299999999992</v>
      </c>
      <c r="L70" s="78">
        <f t="shared" si="17"/>
        <v>60394.82</v>
      </c>
    </row>
    <row r="71" spans="1:13" x14ac:dyDescent="0.25">
      <c r="A71" s="38" t="s">
        <v>169</v>
      </c>
      <c r="B71" s="74">
        <v>8547.31</v>
      </c>
      <c r="C71" s="63">
        <v>910.66</v>
      </c>
      <c r="D71" s="63">
        <v>1837.91</v>
      </c>
      <c r="E71" s="78">
        <f t="shared" si="13"/>
        <v>11295.88</v>
      </c>
      <c r="F71" s="212">
        <v>5.9699999181028893</v>
      </c>
      <c r="G71" s="209">
        <v>5.3999956075813156</v>
      </c>
      <c r="H71" s="210">
        <v>6.1449962185308316</v>
      </c>
      <c r="I71" s="72">
        <f t="shared" si="14"/>
        <v>51027.44</v>
      </c>
      <c r="J71" s="73">
        <f t="shared" si="15"/>
        <v>4917.5600000000004</v>
      </c>
      <c r="K71" s="73">
        <f t="shared" si="16"/>
        <v>11293.95</v>
      </c>
      <c r="L71" s="78">
        <f t="shared" si="17"/>
        <v>67238.95</v>
      </c>
    </row>
    <row r="72" spans="1:13" x14ac:dyDescent="0.25">
      <c r="A72" s="38" t="s">
        <v>168</v>
      </c>
      <c r="B72" s="74">
        <v>8585.43</v>
      </c>
      <c r="C72" s="63">
        <v>1074.22</v>
      </c>
      <c r="D72" s="63">
        <v>1962.85</v>
      </c>
      <c r="E72" s="78">
        <f t="shared" si="13"/>
        <v>11622.5</v>
      </c>
      <c r="F72" s="212">
        <v>5.9799998369330369</v>
      </c>
      <c r="G72" s="209">
        <v>4.8799966487311721</v>
      </c>
      <c r="H72" s="210">
        <v>5.5199989810734396</v>
      </c>
      <c r="I72" s="72">
        <f t="shared" si="14"/>
        <v>51340.87</v>
      </c>
      <c r="J72" s="73">
        <f t="shared" si="15"/>
        <v>5242.1899999999996</v>
      </c>
      <c r="K72" s="73">
        <f t="shared" si="16"/>
        <v>10834.93</v>
      </c>
      <c r="L72" s="78">
        <f t="shared" si="17"/>
        <v>67417.990000000005</v>
      </c>
    </row>
    <row r="73" spans="1:13" x14ac:dyDescent="0.25">
      <c r="A73" s="276" t="s">
        <v>404</v>
      </c>
      <c r="B73" s="214">
        <v>8574.08</v>
      </c>
      <c r="C73" s="215">
        <v>1000.52</v>
      </c>
      <c r="D73" s="215">
        <v>2553</v>
      </c>
      <c r="E73" s="78">
        <f t="shared" si="13"/>
        <v>12127.6</v>
      </c>
      <c r="F73" s="660">
        <v>5.970000279913414</v>
      </c>
      <c r="G73" s="218">
        <v>4.9600007995842166</v>
      </c>
      <c r="H73" s="219">
        <v>5.09</v>
      </c>
      <c r="I73" s="72">
        <f t="shared" si="14"/>
        <v>51187.26</v>
      </c>
      <c r="J73" s="73">
        <f t="shared" si="15"/>
        <v>4962.58</v>
      </c>
      <c r="K73" s="73">
        <f t="shared" si="16"/>
        <v>12994.77</v>
      </c>
      <c r="L73" s="78">
        <f t="shared" si="17"/>
        <v>69144.61</v>
      </c>
    </row>
    <row r="74" spans="1:13" x14ac:dyDescent="0.25">
      <c r="A74" s="338" t="s">
        <v>476</v>
      </c>
      <c r="B74" s="214">
        <v>8577.7199999999993</v>
      </c>
      <c r="C74" s="215">
        <v>1050.56</v>
      </c>
      <c r="D74" s="215">
        <v>2437.83</v>
      </c>
      <c r="E74" s="78">
        <f t="shared" si="13"/>
        <v>12066.109999999999</v>
      </c>
      <c r="F74" s="212">
        <v>5.6999995336756157</v>
      </c>
      <c r="G74" s="209">
        <v>4.8999961925068538</v>
      </c>
      <c r="H74" s="210">
        <v>6.0200013946829767</v>
      </c>
      <c r="I74" s="72">
        <f t="shared" si="14"/>
        <v>48893</v>
      </c>
      <c r="J74" s="73">
        <f t="shared" si="15"/>
        <v>5147.74</v>
      </c>
      <c r="K74" s="73">
        <f t="shared" si="16"/>
        <v>14675.74</v>
      </c>
      <c r="L74" s="78">
        <f t="shared" si="17"/>
        <v>68716.479999999996</v>
      </c>
    </row>
    <row r="75" spans="1:13" x14ac:dyDescent="0.25">
      <c r="A75" s="276" t="s">
        <v>497</v>
      </c>
      <c r="B75" s="214">
        <v>8592.1299999999992</v>
      </c>
      <c r="C75" s="215">
        <v>1236.77</v>
      </c>
      <c r="D75" s="215">
        <v>2432.0100000000002</v>
      </c>
      <c r="E75" s="78">
        <f t="shared" si="13"/>
        <v>12260.91</v>
      </c>
      <c r="F75" s="660">
        <v>5.980000302602499</v>
      </c>
      <c r="G75" s="218">
        <v>4.9309976794391845</v>
      </c>
      <c r="H75" s="219">
        <v>5.5260011266401046</v>
      </c>
      <c r="I75" s="72">
        <f t="shared" si="14"/>
        <v>51380.94</v>
      </c>
      <c r="J75" s="73">
        <f t="shared" si="15"/>
        <v>6098.51</v>
      </c>
      <c r="K75" s="73">
        <f t="shared" si="16"/>
        <v>13439.290000000003</v>
      </c>
      <c r="L75" s="78">
        <f t="shared" si="17"/>
        <v>70918.740000000005</v>
      </c>
    </row>
    <row r="76" spans="1:13" x14ac:dyDescent="0.25">
      <c r="A76" s="276" t="s">
        <v>538</v>
      </c>
      <c r="B76" s="74">
        <v>8591.01</v>
      </c>
      <c r="C76" s="63">
        <v>1499.69</v>
      </c>
      <c r="D76" s="63">
        <v>1611.99</v>
      </c>
      <c r="E76" s="78">
        <f t="shared" si="13"/>
        <v>11702.69</v>
      </c>
      <c r="F76" s="115">
        <v>6.0009998824352433</v>
      </c>
      <c r="G76" s="209">
        <v>5.2449972994418843</v>
      </c>
      <c r="H76" s="210">
        <v>5.539997146384283</v>
      </c>
      <c r="I76" s="72">
        <f t="shared" si="14"/>
        <v>51554.65</v>
      </c>
      <c r="J76" s="73">
        <f t="shared" si="15"/>
        <v>7865.87</v>
      </c>
      <c r="K76" s="73">
        <f t="shared" si="16"/>
        <v>8930.42</v>
      </c>
      <c r="L76" s="78">
        <f t="shared" si="17"/>
        <v>68350.94</v>
      </c>
    </row>
    <row r="77" spans="1:13" x14ac:dyDescent="0.25">
      <c r="A77" s="276" t="s">
        <v>586</v>
      </c>
      <c r="B77" s="533">
        <v>8609.99</v>
      </c>
      <c r="C77" s="534">
        <v>1026.6600000000001</v>
      </c>
      <c r="D77" s="534">
        <v>958.61</v>
      </c>
      <c r="E77" s="78">
        <f t="shared" si="13"/>
        <v>10595.26</v>
      </c>
      <c r="F77" s="115">
        <v>6.0759999721254028</v>
      </c>
      <c r="G77" s="209">
        <v>4.6180000000000003</v>
      </c>
      <c r="H77" s="210">
        <v>5.6000041727084007</v>
      </c>
      <c r="I77" s="72">
        <f t="shared" si="14"/>
        <v>52314.298999999992</v>
      </c>
      <c r="J77" s="73">
        <f t="shared" si="15"/>
        <v>4741.1158800000003</v>
      </c>
      <c r="K77" s="73">
        <f t="shared" si="16"/>
        <v>5368.22</v>
      </c>
      <c r="L77" s="78">
        <f t="shared" si="17"/>
        <v>62423.634879999991</v>
      </c>
    </row>
    <row r="78" spans="1:13" x14ac:dyDescent="0.25">
      <c r="A78" s="276" t="s">
        <v>589</v>
      </c>
      <c r="B78" s="214">
        <v>8859.99</v>
      </c>
      <c r="C78" s="215">
        <v>906.97</v>
      </c>
      <c r="D78" s="215">
        <v>1136.44</v>
      </c>
      <c r="E78" s="78">
        <f t="shared" si="13"/>
        <v>10903.4</v>
      </c>
      <c r="F78" s="115">
        <v>6.15</v>
      </c>
      <c r="G78" s="209">
        <v>4.5999999999999996</v>
      </c>
      <c r="H78" s="210">
        <v>5.7</v>
      </c>
      <c r="I78" s="72">
        <f t="shared" si="14"/>
        <v>54488.938500000004</v>
      </c>
      <c r="J78" s="73">
        <f t="shared" si="15"/>
        <v>4172.0619999999999</v>
      </c>
      <c r="K78" s="73">
        <f t="shared" si="16"/>
        <v>6477.7080000000005</v>
      </c>
      <c r="L78" s="78">
        <f t="shared" si="17"/>
        <v>65138.708500000001</v>
      </c>
    </row>
    <row r="79" spans="1:13" x14ac:dyDescent="0.25">
      <c r="A79" s="276" t="s">
        <v>611</v>
      </c>
      <c r="B79" s="214">
        <v>11708.75</v>
      </c>
      <c r="C79" s="215">
        <v>1031.82</v>
      </c>
      <c r="D79" s="215">
        <v>552.23</v>
      </c>
      <c r="E79" s="75">
        <f t="shared" si="13"/>
        <v>13292.8</v>
      </c>
      <c r="F79" s="217">
        <v>6.3</v>
      </c>
      <c r="G79" s="218">
        <v>4.7</v>
      </c>
      <c r="H79" s="219">
        <v>5.75</v>
      </c>
      <c r="I79" s="72">
        <f t="shared" si="14"/>
        <v>73765.125</v>
      </c>
      <c r="J79" s="73">
        <f t="shared" si="15"/>
        <v>4849.5540000000001</v>
      </c>
      <c r="K79" s="73">
        <f t="shared" si="16"/>
        <v>3175.3225000000002</v>
      </c>
      <c r="L79" s="78">
        <f t="shared" si="17"/>
        <v>81790.001499999998</v>
      </c>
      <c r="M79" s="8"/>
    </row>
    <row r="80" spans="1:13" x14ac:dyDescent="0.25">
      <c r="A80" s="338" t="s">
        <v>634</v>
      </c>
      <c r="B80" s="214">
        <v>11906</v>
      </c>
      <c r="C80" s="215">
        <v>1081.3800000000001</v>
      </c>
      <c r="D80" s="215">
        <v>1089.52</v>
      </c>
      <c r="E80" s="216">
        <f>B80+C80+D80</f>
        <v>14076.900000000001</v>
      </c>
      <c r="F80" s="217">
        <v>6.3500000000000005</v>
      </c>
      <c r="G80" s="218">
        <f>J80/C80</f>
        <v>4.5</v>
      </c>
      <c r="H80" s="218">
        <f>K80/D80</f>
        <v>5.7998017475585577</v>
      </c>
      <c r="I80" s="533">
        <v>75603.100000000006</v>
      </c>
      <c r="J80" s="534">
        <v>4866.21</v>
      </c>
      <c r="K80" s="534">
        <v>6319</v>
      </c>
      <c r="L80" s="535">
        <f t="shared" si="17"/>
        <v>86788.310000000012</v>
      </c>
    </row>
    <row r="81" spans="1:12" ht="15.75" thickBot="1" x14ac:dyDescent="0.3">
      <c r="A81" s="6" t="s">
        <v>659</v>
      </c>
      <c r="B81" s="1858">
        <v>12178.56</v>
      </c>
      <c r="C81" s="1080">
        <v>955.36</v>
      </c>
      <c r="D81" s="2143">
        <v>1130</v>
      </c>
      <c r="E81" s="1084">
        <f>B81+C81+D81</f>
        <v>14263.92</v>
      </c>
      <c r="F81" s="1085">
        <f>I81/B81</f>
        <v>6.2</v>
      </c>
      <c r="G81" s="1081">
        <f>J81/C81</f>
        <v>4.4950000000000001</v>
      </c>
      <c r="H81" s="1086">
        <f>K81/D81</f>
        <v>6.07</v>
      </c>
      <c r="I81" s="1083">
        <v>75507.072</v>
      </c>
      <c r="J81" s="1080">
        <v>4294.3432000000003</v>
      </c>
      <c r="K81" s="2143">
        <v>6859.1</v>
      </c>
      <c r="L81" s="1048">
        <f t="shared" si="17"/>
        <v>86660.515200000009</v>
      </c>
    </row>
    <row r="82" spans="1:12" ht="15.75" thickTop="1" x14ac:dyDescent="0.25">
      <c r="A82" s="14"/>
      <c r="B82" s="187"/>
      <c r="C82" s="187"/>
      <c r="D82" s="187"/>
      <c r="E82" s="188"/>
      <c r="F82" s="211"/>
      <c r="G82" s="211"/>
      <c r="H82" s="211"/>
      <c r="I82" s="187"/>
      <c r="J82" s="187"/>
      <c r="K82" s="187"/>
      <c r="L82" s="188"/>
    </row>
    <row r="83" spans="1:12" x14ac:dyDescent="0.25">
      <c r="A83" s="964" t="s">
        <v>636</v>
      </c>
      <c r="B83" s="187"/>
      <c r="C83" s="187"/>
      <c r="D83" s="187"/>
      <c r="E83" s="188"/>
      <c r="F83" s="211"/>
      <c r="G83" s="211"/>
      <c r="H83" s="211"/>
      <c r="I83" s="187"/>
      <c r="J83" s="187"/>
      <c r="K83" s="187"/>
      <c r="L83" s="188"/>
    </row>
    <row r="84" spans="1:12" x14ac:dyDescent="0.25">
      <c r="B84" s="187"/>
      <c r="C84" s="187"/>
      <c r="D84" s="187"/>
      <c r="E84" s="188"/>
      <c r="F84" s="211"/>
      <c r="G84" s="211"/>
      <c r="H84" s="211"/>
      <c r="I84" s="187"/>
      <c r="J84" s="187"/>
      <c r="K84" s="187"/>
      <c r="L84" s="188"/>
    </row>
    <row r="86" spans="1:12" x14ac:dyDescent="0.25">
      <c r="A86" s="311" t="s">
        <v>755</v>
      </c>
      <c r="B86" s="187"/>
      <c r="C86" s="187"/>
      <c r="D86" s="187"/>
      <c r="E86" s="188"/>
      <c r="F86" s="211"/>
      <c r="G86" s="211"/>
      <c r="H86" s="211"/>
      <c r="I86" s="187"/>
      <c r="J86" s="187"/>
      <c r="K86" s="187"/>
      <c r="L86" s="188"/>
    </row>
    <row r="87" spans="1:12" ht="15.75" thickBot="1" x14ac:dyDescent="0.3">
      <c r="A87" s="8"/>
    </row>
    <row r="88" spans="1:12" ht="15.75" thickTop="1" x14ac:dyDescent="0.25">
      <c r="A88" s="2387" t="s">
        <v>414</v>
      </c>
      <c r="B88" s="2361" t="s">
        <v>3</v>
      </c>
      <c r="C88" s="2352"/>
      <c r="D88" s="2352"/>
      <c r="E88" s="2353"/>
      <c r="F88" s="2361" t="s">
        <v>32</v>
      </c>
      <c r="G88" s="2352"/>
      <c r="H88" s="2353"/>
      <c r="I88" s="2361" t="s">
        <v>2</v>
      </c>
      <c r="J88" s="2352"/>
      <c r="K88" s="2352"/>
      <c r="L88" s="2353"/>
    </row>
    <row r="89" spans="1:12" ht="15.75" thickBot="1" x14ac:dyDescent="0.3">
      <c r="A89" s="2389"/>
      <c r="B89" s="109" t="s">
        <v>163</v>
      </c>
      <c r="C89" s="149" t="s">
        <v>171</v>
      </c>
      <c r="D89" s="149" t="s">
        <v>165</v>
      </c>
      <c r="E89" s="205" t="s">
        <v>17</v>
      </c>
      <c r="F89" s="109" t="s">
        <v>163</v>
      </c>
      <c r="G89" s="149" t="s">
        <v>171</v>
      </c>
      <c r="H89" s="150" t="s">
        <v>165</v>
      </c>
      <c r="I89" s="109" t="s">
        <v>163</v>
      </c>
      <c r="J89" s="149" t="s">
        <v>171</v>
      </c>
      <c r="K89" s="149" t="s">
        <v>165</v>
      </c>
      <c r="L89" s="205" t="s">
        <v>17</v>
      </c>
    </row>
    <row r="90" spans="1:12" ht="15.75" thickTop="1" x14ac:dyDescent="0.25">
      <c r="A90" s="102" t="s">
        <v>415</v>
      </c>
      <c r="B90" s="76">
        <v>9906</v>
      </c>
      <c r="C90" s="62">
        <v>270</v>
      </c>
      <c r="D90" s="62">
        <v>1468</v>
      </c>
      <c r="E90" s="77">
        <f t="shared" ref="E90:E109" si="18">B90+C90+D90</f>
        <v>11644</v>
      </c>
      <c r="F90" s="446">
        <f t="shared" ref="F90:H93" si="19">I90/B90</f>
        <v>6.3000000000000007</v>
      </c>
      <c r="G90" s="448">
        <f t="shared" si="19"/>
        <v>3.7</v>
      </c>
      <c r="H90" s="447">
        <f t="shared" si="19"/>
        <v>3.7</v>
      </c>
      <c r="I90" s="105">
        <v>62407.8</v>
      </c>
      <c r="J90" s="73">
        <v>999</v>
      </c>
      <c r="K90" s="73">
        <v>5431.6</v>
      </c>
      <c r="L90" s="75">
        <f t="shared" ref="L90:L109" si="20">I90+J90+K90</f>
        <v>68838.400000000009</v>
      </c>
    </row>
    <row r="91" spans="1:12" x14ac:dyDescent="0.25">
      <c r="A91" s="38" t="s">
        <v>416</v>
      </c>
      <c r="B91" s="74">
        <v>9950</v>
      </c>
      <c r="C91" s="63">
        <v>450</v>
      </c>
      <c r="D91" s="63">
        <v>1829</v>
      </c>
      <c r="E91" s="75">
        <f t="shared" si="18"/>
        <v>12229</v>
      </c>
      <c r="F91" s="115">
        <f t="shared" si="19"/>
        <v>6.3</v>
      </c>
      <c r="G91" s="209">
        <f t="shared" si="19"/>
        <v>3.8</v>
      </c>
      <c r="H91" s="210">
        <f t="shared" si="19"/>
        <v>4.4000000000000004</v>
      </c>
      <c r="I91" s="98">
        <v>62685</v>
      </c>
      <c r="J91" s="63">
        <v>1710</v>
      </c>
      <c r="K91" s="63">
        <v>8047.6</v>
      </c>
      <c r="L91" s="75">
        <f t="shared" si="20"/>
        <v>72442.600000000006</v>
      </c>
    </row>
    <row r="92" spans="1:12" x14ac:dyDescent="0.25">
      <c r="A92" s="38" t="s">
        <v>417</v>
      </c>
      <c r="B92" s="74">
        <v>10317</v>
      </c>
      <c r="C92" s="63">
        <v>567</v>
      </c>
      <c r="D92" s="63">
        <v>1829</v>
      </c>
      <c r="E92" s="75">
        <f t="shared" si="18"/>
        <v>12713</v>
      </c>
      <c r="F92" s="115">
        <f t="shared" si="19"/>
        <v>6.25099932150819</v>
      </c>
      <c r="G92" s="209">
        <f t="shared" si="19"/>
        <v>4.0999999999999996</v>
      </c>
      <c r="H92" s="210">
        <f t="shared" si="19"/>
        <v>4.0999999999999996</v>
      </c>
      <c r="I92" s="98">
        <v>64491.56</v>
      </c>
      <c r="J92" s="63">
        <v>2324.6999999999998</v>
      </c>
      <c r="K92" s="63">
        <v>7498.9</v>
      </c>
      <c r="L92" s="75">
        <f t="shared" si="20"/>
        <v>74315.159999999989</v>
      </c>
    </row>
    <row r="93" spans="1:12" x14ac:dyDescent="0.25">
      <c r="A93" s="38" t="s">
        <v>418</v>
      </c>
      <c r="B93" s="74">
        <v>11178</v>
      </c>
      <c r="C93" s="63">
        <v>972</v>
      </c>
      <c r="D93" s="63">
        <v>2169</v>
      </c>
      <c r="E93" s="75">
        <f t="shared" si="18"/>
        <v>14319</v>
      </c>
      <c r="F93" s="115">
        <f t="shared" si="19"/>
        <v>5.87</v>
      </c>
      <c r="G93" s="209">
        <f t="shared" si="19"/>
        <v>4.3000000000000007</v>
      </c>
      <c r="H93" s="210">
        <f t="shared" si="19"/>
        <v>4.4000000000000004</v>
      </c>
      <c r="I93" s="98">
        <v>65614.86</v>
      </c>
      <c r="J93" s="63">
        <v>4179.6000000000004</v>
      </c>
      <c r="K93" s="63">
        <v>9543.6</v>
      </c>
      <c r="L93" s="75">
        <f t="shared" si="20"/>
        <v>79338.060000000012</v>
      </c>
    </row>
    <row r="94" spans="1:12" x14ac:dyDescent="0.25">
      <c r="A94" s="38" t="s">
        <v>419</v>
      </c>
      <c r="B94" s="74">
        <v>11133</v>
      </c>
      <c r="C94" s="63">
        <v>706</v>
      </c>
      <c r="D94" s="126"/>
      <c r="E94" s="75">
        <f t="shared" si="18"/>
        <v>11839</v>
      </c>
      <c r="F94" s="115">
        <f t="shared" ref="F94:F109" si="21">I94/B94</f>
        <v>6.0169999101769509</v>
      </c>
      <c r="G94" s="209">
        <f t="shared" ref="G94:G109" si="22">J94/C94</f>
        <v>4.0999999999999996</v>
      </c>
      <c r="H94" s="210"/>
      <c r="I94" s="98">
        <v>66987.259999999995</v>
      </c>
      <c r="J94" s="63">
        <v>2894.6</v>
      </c>
      <c r="K94" s="63"/>
      <c r="L94" s="75">
        <f t="shared" si="20"/>
        <v>69881.86</v>
      </c>
    </row>
    <row r="95" spans="1:12" x14ac:dyDescent="0.25">
      <c r="A95" s="38" t="s">
        <v>420</v>
      </c>
      <c r="B95" s="74">
        <v>11080</v>
      </c>
      <c r="C95" s="63">
        <v>1027</v>
      </c>
      <c r="D95" s="126"/>
      <c r="E95" s="75">
        <f t="shared" si="18"/>
        <v>12107</v>
      </c>
      <c r="F95" s="115">
        <f t="shared" si="21"/>
        <v>6.79</v>
      </c>
      <c r="G95" s="209">
        <f t="shared" si="22"/>
        <v>4.1500000000000004</v>
      </c>
      <c r="H95" s="210"/>
      <c r="I95" s="98">
        <v>75233.2</v>
      </c>
      <c r="J95" s="63">
        <v>4262.05</v>
      </c>
      <c r="K95" s="63"/>
      <c r="L95" s="75">
        <f t="shared" si="20"/>
        <v>79495.25</v>
      </c>
    </row>
    <row r="96" spans="1:12" x14ac:dyDescent="0.25">
      <c r="A96" s="38" t="s">
        <v>421</v>
      </c>
      <c r="B96" s="74">
        <v>12023</v>
      </c>
      <c r="C96" s="63">
        <v>519</v>
      </c>
      <c r="D96" s="126"/>
      <c r="E96" s="75">
        <f t="shared" si="18"/>
        <v>12542</v>
      </c>
      <c r="F96" s="115">
        <f t="shared" si="21"/>
        <v>5.6039998336521668</v>
      </c>
      <c r="G96" s="209">
        <f t="shared" si="22"/>
        <v>4.1000000000000005</v>
      </c>
      <c r="H96" s="210"/>
      <c r="I96" s="98">
        <v>67376.89</v>
      </c>
      <c r="J96" s="63">
        <v>2127.9</v>
      </c>
      <c r="K96" s="63"/>
      <c r="L96" s="75">
        <f t="shared" si="20"/>
        <v>69504.789999999994</v>
      </c>
    </row>
    <row r="97" spans="1:12" x14ac:dyDescent="0.25">
      <c r="A97" s="38" t="s">
        <v>422</v>
      </c>
      <c r="B97" s="74">
        <v>11697</v>
      </c>
      <c r="C97" s="63">
        <v>355</v>
      </c>
      <c r="D97" s="126"/>
      <c r="E97" s="75">
        <f t="shared" si="18"/>
        <v>12052</v>
      </c>
      <c r="F97" s="115">
        <f t="shared" si="21"/>
        <v>5.8299999999999992</v>
      </c>
      <c r="G97" s="209">
        <f t="shared" si="22"/>
        <v>4.0999999999999996</v>
      </c>
      <c r="H97" s="210"/>
      <c r="I97" s="98">
        <v>68193.509999999995</v>
      </c>
      <c r="J97" s="63">
        <v>1455.5</v>
      </c>
      <c r="K97" s="63"/>
      <c r="L97" s="75">
        <f t="shared" si="20"/>
        <v>69649.009999999995</v>
      </c>
    </row>
    <row r="98" spans="1:12" x14ac:dyDescent="0.25">
      <c r="A98" s="38" t="s">
        <v>170</v>
      </c>
      <c r="B98" s="74">
        <v>12340</v>
      </c>
      <c r="C98" s="63">
        <v>1940</v>
      </c>
      <c r="D98" s="63">
        <v>2479</v>
      </c>
      <c r="E98" s="75">
        <f t="shared" si="18"/>
        <v>16759</v>
      </c>
      <c r="F98" s="115">
        <f t="shared" si="21"/>
        <v>6.15</v>
      </c>
      <c r="G98" s="209">
        <f t="shared" si="22"/>
        <v>5.4</v>
      </c>
      <c r="H98" s="210">
        <f t="shared" ref="H98:H103" si="23">K98/D98</f>
        <v>5.9</v>
      </c>
      <c r="I98" s="98">
        <v>75891</v>
      </c>
      <c r="J98" s="63">
        <v>10476</v>
      </c>
      <c r="K98" s="63">
        <v>14626.1</v>
      </c>
      <c r="L98" s="75">
        <f t="shared" si="20"/>
        <v>100993.1</v>
      </c>
    </row>
    <row r="99" spans="1:12" x14ac:dyDescent="0.25">
      <c r="A99" s="38" t="s">
        <v>169</v>
      </c>
      <c r="B99" s="74">
        <v>12452</v>
      </c>
      <c r="C99" s="63">
        <v>1860</v>
      </c>
      <c r="D99" s="63">
        <v>2430</v>
      </c>
      <c r="E99" s="78">
        <f t="shared" si="18"/>
        <v>16742</v>
      </c>
      <c r="F99" s="115">
        <f t="shared" si="21"/>
        <v>6.2600000000000007</v>
      </c>
      <c r="G99" s="209">
        <f t="shared" si="22"/>
        <v>5.55</v>
      </c>
      <c r="H99" s="210">
        <f t="shared" si="23"/>
        <v>4</v>
      </c>
      <c r="I99" s="98">
        <v>77949.52</v>
      </c>
      <c r="J99" s="63">
        <v>10323</v>
      </c>
      <c r="K99" s="63">
        <v>9720</v>
      </c>
      <c r="L99" s="78">
        <f t="shared" si="20"/>
        <v>97992.52</v>
      </c>
    </row>
    <row r="100" spans="1:12" x14ac:dyDescent="0.25">
      <c r="A100" s="38" t="s">
        <v>168</v>
      </c>
      <c r="B100" s="74">
        <v>12898</v>
      </c>
      <c r="C100" s="63">
        <v>380</v>
      </c>
      <c r="D100" s="63">
        <v>2645</v>
      </c>
      <c r="E100" s="78">
        <f t="shared" si="18"/>
        <v>15923</v>
      </c>
      <c r="F100" s="115">
        <f t="shared" si="21"/>
        <v>6.2429996898743996</v>
      </c>
      <c r="G100" s="209">
        <f t="shared" si="22"/>
        <v>4.3</v>
      </c>
      <c r="H100" s="210">
        <f t="shared" si="23"/>
        <v>5.1180378071833648</v>
      </c>
      <c r="I100" s="98">
        <v>80522.210000000006</v>
      </c>
      <c r="J100" s="63">
        <v>1634</v>
      </c>
      <c r="K100" s="63">
        <v>13537.21</v>
      </c>
      <c r="L100" s="78">
        <f t="shared" si="20"/>
        <v>95693.420000000013</v>
      </c>
    </row>
    <row r="101" spans="1:12" x14ac:dyDescent="0.25">
      <c r="A101" s="118" t="s">
        <v>404</v>
      </c>
      <c r="B101" s="74">
        <v>14202.34</v>
      </c>
      <c r="C101" s="63">
        <v>393.23</v>
      </c>
      <c r="D101" s="63">
        <v>3459</v>
      </c>
      <c r="E101" s="78">
        <f t="shared" si="18"/>
        <v>18054.57</v>
      </c>
      <c r="F101" s="115">
        <f t="shared" si="21"/>
        <v>6.0500002112327973</v>
      </c>
      <c r="G101" s="209">
        <f t="shared" si="22"/>
        <v>5.3000025430409679</v>
      </c>
      <c r="H101" s="210">
        <f t="shared" si="23"/>
        <v>5.87</v>
      </c>
      <c r="I101" s="98">
        <v>85924.160000000003</v>
      </c>
      <c r="J101" s="63">
        <v>2084.12</v>
      </c>
      <c r="K101" s="63">
        <v>20304.330000000002</v>
      </c>
      <c r="L101" s="78">
        <f t="shared" si="20"/>
        <v>108312.61</v>
      </c>
    </row>
    <row r="102" spans="1:12" x14ac:dyDescent="0.25">
      <c r="A102" s="338" t="s">
        <v>476</v>
      </c>
      <c r="B102" s="214">
        <v>14822.61</v>
      </c>
      <c r="C102" s="215">
        <v>191.29</v>
      </c>
      <c r="D102" s="215">
        <v>2356</v>
      </c>
      <c r="E102" s="216">
        <f t="shared" si="18"/>
        <v>17369.900000000001</v>
      </c>
      <c r="F102" s="115">
        <f t="shared" si="21"/>
        <v>5.8500001011967528</v>
      </c>
      <c r="G102" s="209">
        <f t="shared" si="22"/>
        <v>4.899994772335198</v>
      </c>
      <c r="H102" s="210">
        <f t="shared" si="23"/>
        <v>6.0423089983022074</v>
      </c>
      <c r="I102" s="277">
        <v>86712.27</v>
      </c>
      <c r="J102" s="215">
        <v>937.32</v>
      </c>
      <c r="K102" s="215">
        <v>14235.68</v>
      </c>
      <c r="L102" s="216">
        <f t="shared" si="20"/>
        <v>101885.27000000002</v>
      </c>
    </row>
    <row r="103" spans="1:12" x14ac:dyDescent="0.25">
      <c r="A103" s="353" t="s">
        <v>497</v>
      </c>
      <c r="B103" s="74">
        <v>15087.66</v>
      </c>
      <c r="C103" s="63">
        <v>233.89</v>
      </c>
      <c r="D103" s="63">
        <v>2872.28</v>
      </c>
      <c r="E103" s="78">
        <f t="shared" si="18"/>
        <v>18193.829999999998</v>
      </c>
      <c r="F103" s="115">
        <f t="shared" si="21"/>
        <v>6.1099998276737422</v>
      </c>
      <c r="G103" s="209">
        <f t="shared" si="22"/>
        <v>5.0000000000000009</v>
      </c>
      <c r="H103" s="210">
        <f t="shared" si="23"/>
        <v>5.5999902516467746</v>
      </c>
      <c r="I103" s="74">
        <v>92185.600000000006</v>
      </c>
      <c r="J103" s="63">
        <v>1169.45</v>
      </c>
      <c r="K103" s="63">
        <v>16084.74</v>
      </c>
      <c r="L103" s="78">
        <f t="shared" si="20"/>
        <v>109439.79000000001</v>
      </c>
    </row>
    <row r="104" spans="1:12" x14ac:dyDescent="0.25">
      <c r="A104" s="353" t="s">
        <v>538</v>
      </c>
      <c r="B104" s="74">
        <v>16225</v>
      </c>
      <c r="C104" s="63">
        <v>252.92</v>
      </c>
      <c r="D104" s="825"/>
      <c r="E104" s="78">
        <f t="shared" si="18"/>
        <v>16477.919999999998</v>
      </c>
      <c r="F104" s="115">
        <f t="shared" si="21"/>
        <v>6.02</v>
      </c>
      <c r="G104" s="209">
        <f t="shared" si="22"/>
        <v>5.3000158152775585</v>
      </c>
      <c r="H104" s="826"/>
      <c r="I104" s="98">
        <v>97674.5</v>
      </c>
      <c r="J104" s="63">
        <v>1340.48</v>
      </c>
      <c r="K104" s="825"/>
      <c r="L104" s="78">
        <f t="shared" si="20"/>
        <v>99014.98</v>
      </c>
    </row>
    <row r="105" spans="1:12" x14ac:dyDescent="0.25">
      <c r="A105" s="1087" t="s">
        <v>586</v>
      </c>
      <c r="B105" s="1003">
        <v>19054.939999999999</v>
      </c>
      <c r="C105" s="232">
        <v>283.27</v>
      </c>
      <c r="D105" s="825">
        <v>1490</v>
      </c>
      <c r="E105" s="78">
        <f t="shared" si="18"/>
        <v>20828.21</v>
      </c>
      <c r="F105" s="115">
        <f t="shared" si="21"/>
        <v>6.599999790080683</v>
      </c>
      <c r="G105" s="209">
        <f t="shared" si="22"/>
        <v>5.2999964697991313</v>
      </c>
      <c r="H105" s="826">
        <f>K105/D105</f>
        <v>5.33</v>
      </c>
      <c r="I105" s="98">
        <v>125762.6</v>
      </c>
      <c r="J105" s="63">
        <v>1501.33</v>
      </c>
      <c r="K105" s="825">
        <v>7941.7</v>
      </c>
      <c r="L105" s="78">
        <f t="shared" si="20"/>
        <v>135205.63</v>
      </c>
    </row>
    <row r="106" spans="1:12" x14ac:dyDescent="0.25">
      <c r="A106" s="1087" t="s">
        <v>589</v>
      </c>
      <c r="B106" s="1003">
        <v>19651.060000000001</v>
      </c>
      <c r="C106" s="232">
        <v>276.45</v>
      </c>
      <c r="D106" s="825">
        <v>2128.0149999999999</v>
      </c>
      <c r="E106" s="78">
        <f t="shared" si="18"/>
        <v>22055.525000000001</v>
      </c>
      <c r="F106" s="115">
        <f t="shared" si="21"/>
        <v>6.120000142485952</v>
      </c>
      <c r="G106" s="209">
        <f t="shared" si="22"/>
        <v>5</v>
      </c>
      <c r="H106" s="826">
        <f>K106/D106</f>
        <v>5.3299624297761063</v>
      </c>
      <c r="I106" s="98">
        <v>120264.49</v>
      </c>
      <c r="J106" s="63">
        <v>1382.25</v>
      </c>
      <c r="K106" s="825">
        <v>11342.24</v>
      </c>
      <c r="L106" s="78">
        <f t="shared" si="20"/>
        <v>132988.98000000001</v>
      </c>
    </row>
    <row r="107" spans="1:12" x14ac:dyDescent="0.25">
      <c r="A107" s="1087" t="s">
        <v>611</v>
      </c>
      <c r="B107" s="1003">
        <v>19504</v>
      </c>
      <c r="C107" s="232">
        <v>327.7</v>
      </c>
      <c r="D107" s="959">
        <v>1037.8399999999999</v>
      </c>
      <c r="E107" s="78">
        <f t="shared" si="18"/>
        <v>20869.54</v>
      </c>
      <c r="F107" s="217">
        <f t="shared" si="21"/>
        <v>6.2299999999999995</v>
      </c>
      <c r="G107" s="218">
        <f t="shared" si="22"/>
        <v>5.26</v>
      </c>
      <c r="H107" s="960">
        <f>K107/D107</f>
        <v>5.2199953750096366</v>
      </c>
      <c r="I107" s="277">
        <v>121509.92</v>
      </c>
      <c r="J107" s="215">
        <v>1723.702</v>
      </c>
      <c r="K107" s="959">
        <v>5417.52</v>
      </c>
      <c r="L107" s="78">
        <f t="shared" si="20"/>
        <v>128651.14200000001</v>
      </c>
    </row>
    <row r="108" spans="1:12" x14ac:dyDescent="0.25">
      <c r="A108" s="1087" t="s">
        <v>634</v>
      </c>
      <c r="B108" s="74">
        <v>19522.32</v>
      </c>
      <c r="C108" s="215">
        <v>328.4</v>
      </c>
      <c r="D108" s="215">
        <v>1672.7</v>
      </c>
      <c r="E108" s="216">
        <f t="shared" si="18"/>
        <v>21523.420000000002</v>
      </c>
      <c r="F108" s="217">
        <f t="shared" si="21"/>
        <v>6.139999754127583</v>
      </c>
      <c r="G108" s="218">
        <f t="shared" si="22"/>
        <v>5.7000000000000011</v>
      </c>
      <c r="H108" s="219">
        <f>K108/D108</f>
        <v>5.5102528845579002</v>
      </c>
      <c r="I108" s="277">
        <v>119867.04</v>
      </c>
      <c r="J108" s="215">
        <v>1871.88</v>
      </c>
      <c r="K108" s="215">
        <v>9217</v>
      </c>
      <c r="L108" s="216">
        <f t="shared" si="20"/>
        <v>130955.92</v>
      </c>
    </row>
    <row r="109" spans="1:12" ht="15.75" thickBot="1" x14ac:dyDescent="0.3">
      <c r="A109" s="6" t="s">
        <v>659</v>
      </c>
      <c r="B109" s="1858">
        <v>19589.189999999999</v>
      </c>
      <c r="C109" s="1080">
        <v>210.61</v>
      </c>
      <c r="D109" s="2143">
        <v>1620.46</v>
      </c>
      <c r="E109" s="1084">
        <f t="shared" si="18"/>
        <v>21420.26</v>
      </c>
      <c r="F109" s="1085">
        <f t="shared" si="21"/>
        <v>6.0199998060154609</v>
      </c>
      <c r="G109" s="1081">
        <f t="shared" si="22"/>
        <v>4.470015668771663</v>
      </c>
      <c r="H109" s="1086">
        <f>K109/D109</f>
        <v>5.9001764930945528</v>
      </c>
      <c r="I109" s="1083">
        <v>117926.92</v>
      </c>
      <c r="J109" s="1080">
        <v>941.43</v>
      </c>
      <c r="K109" s="2143">
        <v>9561</v>
      </c>
      <c r="L109" s="1048">
        <f t="shared" si="20"/>
        <v>128429.34999999999</v>
      </c>
    </row>
    <row r="110" spans="1:12" ht="15.75" thickTop="1" x14ac:dyDescent="0.25">
      <c r="A110" s="14"/>
      <c r="B110" s="187"/>
      <c r="C110" s="187"/>
      <c r="D110" s="187"/>
      <c r="E110" s="188"/>
      <c r="F110" s="211"/>
      <c r="G110" s="211"/>
      <c r="H110" s="211"/>
      <c r="I110" s="187"/>
      <c r="J110" s="187"/>
      <c r="K110" s="187"/>
      <c r="L110" s="188"/>
    </row>
    <row r="111" spans="1:12" x14ac:dyDescent="0.25">
      <c r="A111" s="964" t="s">
        <v>636</v>
      </c>
      <c r="B111" s="187"/>
      <c r="C111" s="187"/>
      <c r="D111" s="187"/>
      <c r="E111" s="188"/>
      <c r="F111" s="211"/>
      <c r="G111" s="211"/>
      <c r="H111" s="211"/>
      <c r="I111" s="187"/>
      <c r="J111" s="187"/>
      <c r="K111" s="187"/>
      <c r="L111" s="188"/>
    </row>
    <row r="112" spans="1:12" x14ac:dyDescent="0.25">
      <c r="B112" s="187"/>
      <c r="C112" s="187"/>
      <c r="D112" s="187"/>
      <c r="E112" s="188"/>
      <c r="F112" s="211"/>
      <c r="G112" s="211"/>
      <c r="H112" s="211"/>
      <c r="I112" s="187"/>
      <c r="J112" s="187"/>
      <c r="K112" s="187"/>
      <c r="L112" s="188"/>
    </row>
    <row r="113" spans="1:13" x14ac:dyDescent="0.25">
      <c r="A113" s="14"/>
      <c r="B113" s="187"/>
      <c r="C113" s="187"/>
      <c r="D113" s="187"/>
      <c r="E113" s="188"/>
      <c r="F113" s="211"/>
      <c r="G113" s="211"/>
      <c r="H113" s="211"/>
      <c r="I113" s="187"/>
      <c r="J113" s="187"/>
      <c r="K113" s="187"/>
      <c r="L113" s="90"/>
      <c r="M113" s="8"/>
    </row>
    <row r="114" spans="1:13" x14ac:dyDescent="0.25">
      <c r="A114" s="311" t="s">
        <v>756</v>
      </c>
      <c r="B114" s="313"/>
      <c r="C114" s="313"/>
      <c r="D114" s="313"/>
      <c r="E114" s="313"/>
      <c r="F114" s="313"/>
      <c r="G114" s="313"/>
      <c r="L114" s="8"/>
    </row>
    <row r="115" spans="1:13" ht="15.75" thickBot="1" x14ac:dyDescent="0.3">
      <c r="A115" s="8"/>
    </row>
    <row r="116" spans="1:13" ht="15.75" thickTop="1" x14ac:dyDescent="0.25">
      <c r="A116" s="2387" t="s">
        <v>414</v>
      </c>
      <c r="B116" s="2361" t="s">
        <v>3</v>
      </c>
      <c r="C116" s="2352"/>
      <c r="D116" s="2352"/>
      <c r="E116" s="2353"/>
      <c r="F116" s="2361" t="s">
        <v>32</v>
      </c>
      <c r="G116" s="2352"/>
      <c r="H116" s="2353"/>
      <c r="I116" s="2361" t="s">
        <v>2</v>
      </c>
      <c r="J116" s="2352"/>
      <c r="K116" s="2352"/>
      <c r="L116" s="2353"/>
    </row>
    <row r="117" spans="1:13" ht="15.75" thickBot="1" x14ac:dyDescent="0.3">
      <c r="A117" s="2389"/>
      <c r="B117" s="109" t="s">
        <v>163</v>
      </c>
      <c r="C117" s="149" t="s">
        <v>171</v>
      </c>
      <c r="D117" s="149" t="s">
        <v>165</v>
      </c>
      <c r="E117" s="205" t="s">
        <v>17</v>
      </c>
      <c r="F117" s="109" t="s">
        <v>163</v>
      </c>
      <c r="G117" s="149" t="s">
        <v>171</v>
      </c>
      <c r="H117" s="150" t="s">
        <v>165</v>
      </c>
      <c r="I117" s="109" t="s">
        <v>163</v>
      </c>
      <c r="J117" s="149" t="s">
        <v>171</v>
      </c>
      <c r="K117" s="149" t="s">
        <v>165</v>
      </c>
      <c r="L117" s="205" t="s">
        <v>17</v>
      </c>
    </row>
    <row r="118" spans="1:13" ht="15.75" thickTop="1" x14ac:dyDescent="0.25">
      <c r="A118" s="335" t="s">
        <v>417</v>
      </c>
      <c r="B118" s="76">
        <v>11207</v>
      </c>
      <c r="C118" s="62">
        <v>813</v>
      </c>
      <c r="D118" s="62">
        <v>393</v>
      </c>
      <c r="E118" s="77">
        <f>B118+C118+D118</f>
        <v>12413</v>
      </c>
      <c r="F118" s="76">
        <f>I118/B118</f>
        <v>5.9499999999999993</v>
      </c>
      <c r="G118" s="62">
        <f>J118/C118</f>
        <v>4.33</v>
      </c>
      <c r="H118" s="61">
        <f>K118/D118</f>
        <v>3.86</v>
      </c>
      <c r="I118" s="76">
        <v>66681.649999999994</v>
      </c>
      <c r="J118" s="62">
        <v>3520.29</v>
      </c>
      <c r="K118" s="62">
        <v>1516.98</v>
      </c>
      <c r="L118" s="77">
        <f>I118+J118+K118</f>
        <v>71718.919999999984</v>
      </c>
    </row>
    <row r="119" spans="1:13" x14ac:dyDescent="0.25">
      <c r="A119" s="125" t="s">
        <v>418</v>
      </c>
      <c r="B119" s="74">
        <v>12612</v>
      </c>
      <c r="C119" s="63">
        <v>815</v>
      </c>
      <c r="D119" s="63">
        <v>456</v>
      </c>
      <c r="E119" s="75">
        <f t="shared" ref="E119:E135" si="24">B119+C119+D119</f>
        <v>13883</v>
      </c>
      <c r="F119" s="74">
        <f t="shared" ref="F119:F134" si="25">I119/B119</f>
        <v>5.58</v>
      </c>
      <c r="G119" s="63">
        <f t="shared" ref="G119:G134" si="26">J119/C119</f>
        <v>4.6100000000000003</v>
      </c>
      <c r="H119" s="64">
        <f t="shared" ref="H119:H134" si="27">K119/D119</f>
        <v>4.05</v>
      </c>
      <c r="I119" s="74">
        <v>70374.960000000006</v>
      </c>
      <c r="J119" s="63">
        <v>3757.15</v>
      </c>
      <c r="K119" s="63">
        <v>1846.8</v>
      </c>
      <c r="L119" s="75">
        <f t="shared" ref="L119:L135" si="28">I119+J119+K119</f>
        <v>75978.91</v>
      </c>
    </row>
    <row r="120" spans="1:13" x14ac:dyDescent="0.25">
      <c r="A120" s="125" t="s">
        <v>419</v>
      </c>
      <c r="B120" s="74">
        <v>12645</v>
      </c>
      <c r="C120" s="63">
        <v>1000</v>
      </c>
      <c r="D120" s="63">
        <v>456</v>
      </c>
      <c r="E120" s="75">
        <f t="shared" si="24"/>
        <v>14101</v>
      </c>
      <c r="F120" s="74">
        <f t="shared" si="25"/>
        <v>6.2</v>
      </c>
      <c r="G120" s="63">
        <f t="shared" si="26"/>
        <v>4.7300000000000004</v>
      </c>
      <c r="H120" s="64">
        <f t="shared" si="27"/>
        <v>4</v>
      </c>
      <c r="I120" s="74">
        <v>78399</v>
      </c>
      <c r="J120" s="63">
        <v>4730</v>
      </c>
      <c r="K120" s="63">
        <v>1824</v>
      </c>
      <c r="L120" s="75">
        <f t="shared" si="28"/>
        <v>84953</v>
      </c>
    </row>
    <row r="121" spans="1:13" x14ac:dyDescent="0.25">
      <c r="A121" s="125" t="s">
        <v>420</v>
      </c>
      <c r="B121" s="74">
        <v>13414</v>
      </c>
      <c r="C121" s="63">
        <v>900</v>
      </c>
      <c r="D121" s="63">
        <v>804</v>
      </c>
      <c r="E121" s="75">
        <f t="shared" si="24"/>
        <v>15118</v>
      </c>
      <c r="F121" s="74">
        <f t="shared" si="25"/>
        <v>5.8800000000000008</v>
      </c>
      <c r="G121" s="63">
        <f t="shared" si="26"/>
        <v>5.0599999999999996</v>
      </c>
      <c r="H121" s="64">
        <f t="shared" si="27"/>
        <v>4.8999999999999995</v>
      </c>
      <c r="I121" s="74">
        <v>78874.320000000007</v>
      </c>
      <c r="J121" s="63">
        <v>4554</v>
      </c>
      <c r="K121" s="63">
        <v>3939.6</v>
      </c>
      <c r="L121" s="75">
        <f t="shared" si="28"/>
        <v>87367.920000000013</v>
      </c>
    </row>
    <row r="122" spans="1:13" x14ac:dyDescent="0.25">
      <c r="A122" s="125" t="s">
        <v>421</v>
      </c>
      <c r="B122" s="74">
        <v>13700</v>
      </c>
      <c r="C122" s="63">
        <v>1150</v>
      </c>
      <c r="D122" s="63">
        <v>500</v>
      </c>
      <c r="E122" s="75">
        <f t="shared" si="24"/>
        <v>15350</v>
      </c>
      <c r="F122" s="74">
        <f t="shared" si="25"/>
        <v>5.3010000000000002</v>
      </c>
      <c r="G122" s="63">
        <f t="shared" si="26"/>
        <v>4.5</v>
      </c>
      <c r="H122" s="64">
        <f t="shared" si="27"/>
        <v>4</v>
      </c>
      <c r="I122" s="74">
        <v>72623.7</v>
      </c>
      <c r="J122" s="63">
        <v>5175</v>
      </c>
      <c r="K122" s="63">
        <v>2000</v>
      </c>
      <c r="L122" s="75">
        <f t="shared" si="28"/>
        <v>79798.7</v>
      </c>
    </row>
    <row r="123" spans="1:13" x14ac:dyDescent="0.25">
      <c r="A123" s="125" t="s">
        <v>422</v>
      </c>
      <c r="B123" s="74">
        <v>14168</v>
      </c>
      <c r="C123" s="63">
        <v>1030.6300000000001</v>
      </c>
      <c r="D123" s="63">
        <v>891.27</v>
      </c>
      <c r="E123" s="75">
        <f t="shared" si="24"/>
        <v>16089.900000000001</v>
      </c>
      <c r="F123" s="74">
        <f t="shared" si="25"/>
        <v>5.6800021174477697</v>
      </c>
      <c r="G123" s="63">
        <f t="shared" si="26"/>
        <v>5.0899934991218956</v>
      </c>
      <c r="H123" s="64">
        <f t="shared" si="27"/>
        <v>4.8999966340166283</v>
      </c>
      <c r="I123" s="74">
        <v>80474.27</v>
      </c>
      <c r="J123" s="63">
        <v>5245.9</v>
      </c>
      <c r="K123" s="63">
        <v>4367.22</v>
      </c>
      <c r="L123" s="75">
        <f t="shared" si="28"/>
        <v>90087.39</v>
      </c>
    </row>
    <row r="124" spans="1:13" x14ac:dyDescent="0.25">
      <c r="A124" s="125" t="s">
        <v>170</v>
      </c>
      <c r="B124" s="74">
        <v>14502</v>
      </c>
      <c r="C124" s="63">
        <v>1570.6</v>
      </c>
      <c r="D124" s="63">
        <v>774.03</v>
      </c>
      <c r="E124" s="75">
        <f t="shared" si="24"/>
        <v>16846.63</v>
      </c>
      <c r="F124" s="74">
        <f t="shared" si="25"/>
        <v>6.7600000000000007</v>
      </c>
      <c r="G124" s="63">
        <f t="shared" si="26"/>
        <v>1.0032917356424298</v>
      </c>
      <c r="H124" s="64">
        <f t="shared" si="27"/>
        <v>4.2799891477074539</v>
      </c>
      <c r="I124" s="74">
        <v>98033.52</v>
      </c>
      <c r="J124" s="63">
        <v>1575.77</v>
      </c>
      <c r="K124" s="63">
        <v>3312.84</v>
      </c>
      <c r="L124" s="75">
        <f t="shared" si="28"/>
        <v>102922.13</v>
      </c>
    </row>
    <row r="125" spans="1:13" x14ac:dyDescent="0.25">
      <c r="A125" s="125" t="s">
        <v>169</v>
      </c>
      <c r="B125" s="74">
        <v>14674.68</v>
      </c>
      <c r="C125" s="63">
        <v>1270.69</v>
      </c>
      <c r="D125" s="63">
        <v>1378.77</v>
      </c>
      <c r="E125" s="75">
        <f t="shared" si="24"/>
        <v>17324.14</v>
      </c>
      <c r="F125" s="74">
        <f t="shared" si="25"/>
        <v>6.2999997274216541</v>
      </c>
      <c r="G125" s="63">
        <f t="shared" si="26"/>
        <v>5.1999937042079498</v>
      </c>
      <c r="H125" s="64">
        <f t="shared" si="27"/>
        <v>4.49999637357935</v>
      </c>
      <c r="I125" s="74">
        <v>92450.48</v>
      </c>
      <c r="J125" s="63">
        <v>6607.58</v>
      </c>
      <c r="K125" s="63">
        <v>6204.46</v>
      </c>
      <c r="L125" s="75">
        <f t="shared" si="28"/>
        <v>105262.52</v>
      </c>
    </row>
    <row r="126" spans="1:13" x14ac:dyDescent="0.25">
      <c r="A126" s="125" t="s">
        <v>168</v>
      </c>
      <c r="B126" s="74">
        <v>15848.65</v>
      </c>
      <c r="C126" s="63">
        <v>1180.71</v>
      </c>
      <c r="D126" s="63">
        <v>1160.1500000000001</v>
      </c>
      <c r="E126" s="75">
        <f t="shared" si="24"/>
        <v>18189.510000000002</v>
      </c>
      <c r="F126" s="74">
        <f t="shared" si="25"/>
        <v>6.4900000946452856</v>
      </c>
      <c r="G126" s="63">
        <f t="shared" si="26"/>
        <v>5.7999932244158172</v>
      </c>
      <c r="H126" s="64">
        <f t="shared" si="27"/>
        <v>5.1270008188596297</v>
      </c>
      <c r="I126" s="74">
        <v>102857.74</v>
      </c>
      <c r="J126" s="63">
        <v>6848.11</v>
      </c>
      <c r="K126" s="63">
        <v>5948.09</v>
      </c>
      <c r="L126" s="75">
        <f t="shared" si="28"/>
        <v>115653.94</v>
      </c>
    </row>
    <row r="127" spans="1:13" x14ac:dyDescent="0.25">
      <c r="A127" s="125" t="s">
        <v>404</v>
      </c>
      <c r="B127" s="74">
        <v>18521.46</v>
      </c>
      <c r="C127" s="63">
        <v>2544.56</v>
      </c>
      <c r="D127" s="63">
        <v>1790.18</v>
      </c>
      <c r="E127" s="75">
        <f t="shared" si="24"/>
        <v>22856.2</v>
      </c>
      <c r="F127" s="74">
        <f t="shared" si="25"/>
        <v>6.6900001403777027</v>
      </c>
      <c r="G127" s="63">
        <f t="shared" si="26"/>
        <v>5.3599993712075964</v>
      </c>
      <c r="H127" s="64">
        <f t="shared" si="27"/>
        <v>4.9300014523679181</v>
      </c>
      <c r="I127" s="74">
        <v>123908.57</v>
      </c>
      <c r="J127" s="63">
        <v>13638.84</v>
      </c>
      <c r="K127" s="63">
        <v>8825.59</v>
      </c>
      <c r="L127" s="75">
        <f t="shared" si="28"/>
        <v>146373</v>
      </c>
    </row>
    <row r="128" spans="1:13" x14ac:dyDescent="0.25">
      <c r="A128" s="213" t="s">
        <v>476</v>
      </c>
      <c r="B128" s="214">
        <v>21078.02</v>
      </c>
      <c r="C128" s="215">
        <v>2159</v>
      </c>
      <c r="D128" s="215">
        <v>2081.34</v>
      </c>
      <c r="E128" s="75">
        <f t="shared" si="24"/>
        <v>25318.36</v>
      </c>
      <c r="F128" s="74">
        <f t="shared" si="25"/>
        <v>5.4000000948855726</v>
      </c>
      <c r="G128" s="63">
        <f t="shared" si="26"/>
        <v>5.25</v>
      </c>
      <c r="H128" s="64">
        <f t="shared" si="27"/>
        <v>5.050001441379111</v>
      </c>
      <c r="I128" s="214">
        <v>113821.31</v>
      </c>
      <c r="J128" s="215">
        <v>11334.75</v>
      </c>
      <c r="K128" s="215">
        <v>10510.77</v>
      </c>
      <c r="L128" s="75">
        <f t="shared" si="28"/>
        <v>135666.82999999999</v>
      </c>
    </row>
    <row r="129" spans="1:13" x14ac:dyDescent="0.25">
      <c r="A129" s="213" t="s">
        <v>497</v>
      </c>
      <c r="B129" s="214">
        <v>20273.54</v>
      </c>
      <c r="C129" s="215">
        <v>1971.14</v>
      </c>
      <c r="D129" s="215">
        <v>2485.09</v>
      </c>
      <c r="E129" s="75">
        <f t="shared" si="24"/>
        <v>24729.77</v>
      </c>
      <c r="F129" s="74">
        <f t="shared" si="25"/>
        <v>6.5</v>
      </c>
      <c r="G129" s="63">
        <f t="shared" si="26"/>
        <v>6.2000010146412734</v>
      </c>
      <c r="H129" s="64">
        <f t="shared" si="27"/>
        <v>5.5000020119995652</v>
      </c>
      <c r="I129" s="214">
        <v>131778.01</v>
      </c>
      <c r="J129" s="215">
        <v>12221.07</v>
      </c>
      <c r="K129" s="215">
        <v>13668</v>
      </c>
      <c r="L129" s="75">
        <f t="shared" si="28"/>
        <v>157667.08000000002</v>
      </c>
    </row>
    <row r="130" spans="1:13" x14ac:dyDescent="0.25">
      <c r="A130" s="213" t="s">
        <v>538</v>
      </c>
      <c r="B130" s="214">
        <v>20378.599999999999</v>
      </c>
      <c r="C130" s="215">
        <v>2145.4699999999998</v>
      </c>
      <c r="D130" s="215">
        <v>1251.74</v>
      </c>
      <c r="E130" s="75">
        <f t="shared" si="24"/>
        <v>23775.81</v>
      </c>
      <c r="F130" s="74">
        <f t="shared" si="25"/>
        <v>6.4020001373990372</v>
      </c>
      <c r="G130" s="63">
        <f t="shared" si="26"/>
        <v>5.7000004660983379</v>
      </c>
      <c r="H130" s="64">
        <f t="shared" si="27"/>
        <v>5.2999984022241042</v>
      </c>
      <c r="I130" s="214">
        <v>130463.8</v>
      </c>
      <c r="J130" s="215">
        <v>12229.18</v>
      </c>
      <c r="K130" s="215">
        <v>6634.22</v>
      </c>
      <c r="L130" s="75">
        <f t="shared" si="28"/>
        <v>149327.20000000001</v>
      </c>
    </row>
    <row r="131" spans="1:13" x14ac:dyDescent="0.25">
      <c r="A131" s="353" t="s">
        <v>586</v>
      </c>
      <c r="B131" s="214">
        <v>20585.509999999998</v>
      </c>
      <c r="C131" s="215">
        <v>2164.96</v>
      </c>
      <c r="D131" s="215">
        <v>1858.91</v>
      </c>
      <c r="E131" s="75">
        <f t="shared" si="24"/>
        <v>24609.379999999997</v>
      </c>
      <c r="F131" s="74">
        <f t="shared" si="25"/>
        <v>6.399999805688565</v>
      </c>
      <c r="G131" s="63">
        <f t="shared" si="26"/>
        <v>5.5</v>
      </c>
      <c r="H131" s="64">
        <f t="shared" si="27"/>
        <v>5.0999994620503415</v>
      </c>
      <c r="I131" s="74">
        <v>131747.26</v>
      </c>
      <c r="J131" s="63">
        <v>11907.28</v>
      </c>
      <c r="K131" s="63">
        <v>9480.44</v>
      </c>
      <c r="L131" s="75">
        <f t="shared" si="28"/>
        <v>153134.98000000001</v>
      </c>
    </row>
    <row r="132" spans="1:13" x14ac:dyDescent="0.25">
      <c r="A132" s="353" t="s">
        <v>589</v>
      </c>
      <c r="B132" s="74">
        <v>20561.03</v>
      </c>
      <c r="C132" s="63">
        <v>2164.96</v>
      </c>
      <c r="D132" s="63">
        <v>1046</v>
      </c>
      <c r="E132" s="75">
        <f t="shared" si="24"/>
        <v>23771.989999999998</v>
      </c>
      <c r="F132" s="74">
        <f t="shared" si="25"/>
        <v>6.4</v>
      </c>
      <c r="G132" s="63">
        <f t="shared" si="26"/>
        <v>5.5</v>
      </c>
      <c r="H132" s="64">
        <f t="shared" si="27"/>
        <v>5.2</v>
      </c>
      <c r="I132" s="74">
        <v>131590.592</v>
      </c>
      <c r="J132" s="63">
        <v>11907.28</v>
      </c>
      <c r="K132" s="63">
        <v>5439.2</v>
      </c>
      <c r="L132" s="75">
        <f t="shared" si="28"/>
        <v>148937.07200000001</v>
      </c>
    </row>
    <row r="133" spans="1:13" x14ac:dyDescent="0.25">
      <c r="A133" s="433" t="s">
        <v>611</v>
      </c>
      <c r="B133" s="214">
        <v>21224.04</v>
      </c>
      <c r="C133" s="215">
        <v>2291.77</v>
      </c>
      <c r="D133" s="215">
        <v>467</v>
      </c>
      <c r="E133" s="75">
        <f t="shared" si="24"/>
        <v>23982.81</v>
      </c>
      <c r="F133" s="74">
        <f t="shared" si="25"/>
        <v>6.46</v>
      </c>
      <c r="G133" s="63">
        <f t="shared" si="26"/>
        <v>5.41</v>
      </c>
      <c r="H133" s="64">
        <f t="shared" si="27"/>
        <v>4.47</v>
      </c>
      <c r="I133" s="214">
        <v>137107.2984</v>
      </c>
      <c r="J133" s="215">
        <v>12398.475700000001</v>
      </c>
      <c r="K133" s="215">
        <v>2087.4899999999998</v>
      </c>
      <c r="L133" s="75">
        <f t="shared" si="28"/>
        <v>151593.2641</v>
      </c>
    </row>
    <row r="134" spans="1:13" x14ac:dyDescent="0.25">
      <c r="A134" s="433" t="s">
        <v>634</v>
      </c>
      <c r="B134" s="214">
        <v>27301.5</v>
      </c>
      <c r="C134" s="215">
        <v>2513.62</v>
      </c>
      <c r="D134" s="215">
        <v>934.74</v>
      </c>
      <c r="E134" s="535">
        <f t="shared" si="24"/>
        <v>30749.86</v>
      </c>
      <c r="F134" s="214">
        <f t="shared" si="25"/>
        <v>6.3700001831401201</v>
      </c>
      <c r="G134" s="215">
        <f t="shared" si="26"/>
        <v>5.229998965635219</v>
      </c>
      <c r="H134" s="742">
        <f t="shared" si="27"/>
        <v>5.2599974324411063</v>
      </c>
      <c r="I134" s="214">
        <v>173910.56</v>
      </c>
      <c r="J134" s="215">
        <v>13146.23</v>
      </c>
      <c r="K134" s="215">
        <v>4916.7299999999996</v>
      </c>
      <c r="L134" s="535">
        <f t="shared" si="28"/>
        <v>191973.52000000002</v>
      </c>
    </row>
    <row r="135" spans="1:13" ht="15.75" thickBot="1" x14ac:dyDescent="0.3">
      <c r="A135" s="6" t="s">
        <v>659</v>
      </c>
      <c r="B135" s="1083">
        <v>26707</v>
      </c>
      <c r="C135" s="1080">
        <v>1399.03</v>
      </c>
      <c r="D135" s="1080">
        <v>1587.65</v>
      </c>
      <c r="E135" s="1084">
        <f t="shared" si="24"/>
        <v>29693.68</v>
      </c>
      <c r="F135" s="1085">
        <f>I135/B135</f>
        <v>6.2600071142397127</v>
      </c>
      <c r="G135" s="1081">
        <f>J135/C135</f>
        <v>4.0499989278285664</v>
      </c>
      <c r="H135" s="1086">
        <f>K135/D135</f>
        <v>5.470002834377854</v>
      </c>
      <c r="I135" s="1083">
        <v>167186.01</v>
      </c>
      <c r="J135" s="1080">
        <v>5666.07</v>
      </c>
      <c r="K135" s="1080">
        <v>8684.4500000000007</v>
      </c>
      <c r="L135" s="1048">
        <f t="shared" si="28"/>
        <v>181536.53000000003</v>
      </c>
    </row>
    <row r="136" spans="1:13" ht="15.75" thickTop="1" x14ac:dyDescent="0.25">
      <c r="A136" s="14"/>
      <c r="B136" s="187"/>
      <c r="C136" s="187"/>
      <c r="D136" s="187"/>
      <c r="E136" s="188"/>
      <c r="F136" s="211"/>
      <c r="G136" s="211"/>
      <c r="H136" s="211"/>
      <c r="I136" s="187"/>
      <c r="J136" s="187"/>
      <c r="K136" s="187"/>
      <c r="L136" s="188"/>
    </row>
    <row r="137" spans="1:13" x14ac:dyDescent="0.25">
      <c r="A137" s="964" t="s">
        <v>636</v>
      </c>
      <c r="B137" s="187"/>
      <c r="C137" s="187"/>
      <c r="D137" s="187"/>
      <c r="E137" s="188"/>
      <c r="F137" s="211"/>
      <c r="G137" s="211"/>
      <c r="H137" s="211"/>
      <c r="I137" s="187"/>
      <c r="J137" s="187"/>
      <c r="K137" s="187"/>
      <c r="L137" s="188"/>
    </row>
    <row r="140" spans="1:13" x14ac:dyDescent="0.25">
      <c r="A140" s="8" t="s">
        <v>757</v>
      </c>
    </row>
    <row r="141" spans="1:13" ht="15.75" thickBot="1" x14ac:dyDescent="0.3">
      <c r="A141" s="8"/>
    </row>
    <row r="142" spans="1:13" ht="15.75" thickTop="1" x14ac:dyDescent="0.25">
      <c r="A142" s="2387" t="s">
        <v>414</v>
      </c>
      <c r="B142" s="2361" t="s">
        <v>3</v>
      </c>
      <c r="C142" s="2352"/>
      <c r="D142" s="2352"/>
      <c r="E142" s="2353"/>
      <c r="F142" s="2361" t="s">
        <v>32</v>
      </c>
      <c r="G142" s="2352"/>
      <c r="H142" s="2353"/>
      <c r="I142" s="2361" t="s">
        <v>2</v>
      </c>
      <c r="J142" s="2352"/>
      <c r="K142" s="2352"/>
      <c r="L142" s="2353"/>
    </row>
    <row r="143" spans="1:13" ht="15.75" thickBot="1" x14ac:dyDescent="0.3">
      <c r="A143" s="2389"/>
      <c r="B143" s="109" t="s">
        <v>163</v>
      </c>
      <c r="C143" s="149" t="s">
        <v>171</v>
      </c>
      <c r="D143" s="149" t="s">
        <v>165</v>
      </c>
      <c r="E143" s="205" t="s">
        <v>17</v>
      </c>
      <c r="F143" s="13" t="s">
        <v>163</v>
      </c>
      <c r="G143" s="116" t="s">
        <v>171</v>
      </c>
      <c r="H143" s="117" t="s">
        <v>165</v>
      </c>
      <c r="I143" s="109" t="s">
        <v>163</v>
      </c>
      <c r="J143" s="149" t="s">
        <v>171</v>
      </c>
      <c r="K143" s="149" t="s">
        <v>165</v>
      </c>
      <c r="L143" s="205" t="s">
        <v>17</v>
      </c>
    </row>
    <row r="144" spans="1:13" ht="15.75" thickTop="1" x14ac:dyDescent="0.25">
      <c r="A144" s="335" t="s">
        <v>422</v>
      </c>
      <c r="B144" s="74">
        <v>5788</v>
      </c>
      <c r="C144" s="63">
        <v>605</v>
      </c>
      <c r="D144" s="63">
        <v>400</v>
      </c>
      <c r="E144" s="77">
        <f t="shared" ref="E144:E156" si="29">B144+C144+D144</f>
        <v>6793</v>
      </c>
      <c r="F144" s="820">
        <f t="shared" ref="F144:F156" si="30">I144/B144</f>
        <v>6.1000000000000005</v>
      </c>
      <c r="G144" s="448">
        <f t="shared" ref="G144:G156" si="31">J144/C144</f>
        <v>4.2</v>
      </c>
      <c r="H144" s="821">
        <f t="shared" ref="H144:H156" si="32">K144/D144</f>
        <v>4</v>
      </c>
      <c r="I144" s="74">
        <v>35306.800000000003</v>
      </c>
      <c r="J144" s="63">
        <v>2541</v>
      </c>
      <c r="K144" s="63">
        <v>1600</v>
      </c>
      <c r="L144" s="77">
        <f t="shared" ref="L144:L156" si="33">I144+J144+K144</f>
        <v>39447.800000000003</v>
      </c>
      <c r="M144" s="8"/>
    </row>
    <row r="145" spans="1:12" x14ac:dyDescent="0.25">
      <c r="A145" s="125" t="s">
        <v>170</v>
      </c>
      <c r="B145" s="74">
        <v>9947</v>
      </c>
      <c r="C145" s="63">
        <v>913</v>
      </c>
      <c r="D145" s="63">
        <v>1650</v>
      </c>
      <c r="E145" s="75">
        <f t="shared" si="29"/>
        <v>12510</v>
      </c>
      <c r="F145" s="115">
        <f t="shared" si="30"/>
        <v>6.6</v>
      </c>
      <c r="G145" s="209">
        <f t="shared" si="31"/>
        <v>5.25</v>
      </c>
      <c r="H145" s="210">
        <f t="shared" si="32"/>
        <v>4.5</v>
      </c>
      <c r="I145" s="74">
        <v>65650.2</v>
      </c>
      <c r="J145" s="63">
        <v>4793.25</v>
      </c>
      <c r="K145" s="63">
        <v>7425</v>
      </c>
      <c r="L145" s="75">
        <f t="shared" si="33"/>
        <v>77868.45</v>
      </c>
    </row>
    <row r="146" spans="1:12" x14ac:dyDescent="0.25">
      <c r="A146" s="125" t="s">
        <v>169</v>
      </c>
      <c r="B146" s="74">
        <v>10766</v>
      </c>
      <c r="C146" s="63">
        <v>2336</v>
      </c>
      <c r="D146" s="63">
        <v>2246</v>
      </c>
      <c r="E146" s="75">
        <f t="shared" si="29"/>
        <v>15348</v>
      </c>
      <c r="F146" s="115">
        <f t="shared" si="30"/>
        <v>6.12</v>
      </c>
      <c r="G146" s="209">
        <f t="shared" si="31"/>
        <v>5.45</v>
      </c>
      <c r="H146" s="210">
        <f t="shared" si="32"/>
        <v>5.2700000000000005</v>
      </c>
      <c r="I146" s="74">
        <v>65887.92</v>
      </c>
      <c r="J146" s="63">
        <v>12731.2</v>
      </c>
      <c r="K146" s="63">
        <v>11836.42</v>
      </c>
      <c r="L146" s="75">
        <f t="shared" si="33"/>
        <v>90455.54</v>
      </c>
    </row>
    <row r="147" spans="1:12" x14ac:dyDescent="0.25">
      <c r="A147" s="125" t="s">
        <v>168</v>
      </c>
      <c r="B147" s="74">
        <v>10761</v>
      </c>
      <c r="C147" s="63">
        <v>2336</v>
      </c>
      <c r="D147" s="63">
        <v>2183</v>
      </c>
      <c r="E147" s="78">
        <f t="shared" si="29"/>
        <v>15280</v>
      </c>
      <c r="F147" s="115">
        <f t="shared" si="30"/>
        <v>6.5900000000000007</v>
      </c>
      <c r="G147" s="209">
        <f t="shared" si="31"/>
        <v>5</v>
      </c>
      <c r="H147" s="210">
        <f t="shared" si="32"/>
        <v>5.46</v>
      </c>
      <c r="I147" s="98">
        <v>70914.990000000005</v>
      </c>
      <c r="J147" s="63">
        <v>11680</v>
      </c>
      <c r="K147" s="63">
        <v>11919.18</v>
      </c>
      <c r="L147" s="78">
        <f t="shared" si="33"/>
        <v>94514.170000000013</v>
      </c>
    </row>
    <row r="148" spans="1:12" x14ac:dyDescent="0.25">
      <c r="A148" s="433" t="s">
        <v>404</v>
      </c>
      <c r="B148" s="214">
        <v>11162</v>
      </c>
      <c r="C148" s="215">
        <v>1145</v>
      </c>
      <c r="D148" s="215">
        <v>3349</v>
      </c>
      <c r="E148" s="216">
        <f t="shared" si="29"/>
        <v>15656</v>
      </c>
      <c r="F148" s="217">
        <f t="shared" si="30"/>
        <v>6.4399999999999995</v>
      </c>
      <c r="G148" s="218">
        <f t="shared" si="31"/>
        <v>4.9400000000000004</v>
      </c>
      <c r="H148" s="219">
        <f t="shared" si="32"/>
        <v>5.1499999999999995</v>
      </c>
      <c r="I148" s="277">
        <v>71883.28</v>
      </c>
      <c r="J148" s="215">
        <v>5656.3</v>
      </c>
      <c r="K148" s="215">
        <v>17247.349999999999</v>
      </c>
      <c r="L148" s="216">
        <f t="shared" si="33"/>
        <v>94786.93</v>
      </c>
    </row>
    <row r="149" spans="1:12" x14ac:dyDescent="0.25">
      <c r="A149" s="213" t="s">
        <v>476</v>
      </c>
      <c r="B149" s="214">
        <v>11404</v>
      </c>
      <c r="C149" s="116">
        <v>975</v>
      </c>
      <c r="D149" s="116">
        <v>2513</v>
      </c>
      <c r="E149" s="216">
        <f t="shared" si="29"/>
        <v>14892</v>
      </c>
      <c r="F149" s="217">
        <f t="shared" si="30"/>
        <v>5.96</v>
      </c>
      <c r="G149" s="218">
        <f t="shared" si="31"/>
        <v>5.19</v>
      </c>
      <c r="H149" s="219">
        <f t="shared" si="32"/>
        <v>5.6</v>
      </c>
      <c r="I149" s="214">
        <v>67967.839999999997</v>
      </c>
      <c r="J149" s="215">
        <v>5060.25</v>
      </c>
      <c r="K149" s="215">
        <v>14072.8</v>
      </c>
      <c r="L149" s="216">
        <f t="shared" si="33"/>
        <v>87100.89</v>
      </c>
    </row>
    <row r="150" spans="1:12" x14ac:dyDescent="0.25">
      <c r="A150" s="433" t="s">
        <v>497</v>
      </c>
      <c r="B150" s="214">
        <v>12592</v>
      </c>
      <c r="C150" s="116">
        <v>1107</v>
      </c>
      <c r="D150" s="116">
        <v>2686</v>
      </c>
      <c r="E150" s="216">
        <f t="shared" si="29"/>
        <v>16385</v>
      </c>
      <c r="F150" s="217">
        <f t="shared" si="30"/>
        <v>6.51</v>
      </c>
      <c r="G150" s="218">
        <f t="shared" si="31"/>
        <v>5.61</v>
      </c>
      <c r="H150" s="219">
        <f t="shared" si="32"/>
        <v>5.82</v>
      </c>
      <c r="I150" s="214">
        <v>81973.919999999998</v>
      </c>
      <c r="J150" s="116">
        <v>6210.27</v>
      </c>
      <c r="K150" s="116">
        <v>15632.52</v>
      </c>
      <c r="L150" s="216">
        <f t="shared" si="33"/>
        <v>103816.71</v>
      </c>
    </row>
    <row r="151" spans="1:12" x14ac:dyDescent="0.25">
      <c r="A151" s="353" t="s">
        <v>538</v>
      </c>
      <c r="B151" s="74">
        <v>14614</v>
      </c>
      <c r="C151" s="505">
        <v>900</v>
      </c>
      <c r="D151" s="505">
        <v>2110.0300000000002</v>
      </c>
      <c r="E151" s="78">
        <f t="shared" si="29"/>
        <v>17624.03</v>
      </c>
      <c r="F151" s="115">
        <f t="shared" si="30"/>
        <v>6.6800000000000006</v>
      </c>
      <c r="G151" s="209">
        <f t="shared" si="31"/>
        <v>5.45</v>
      </c>
      <c r="H151" s="210">
        <f t="shared" si="32"/>
        <v>5.6899996682511613</v>
      </c>
      <c r="I151" s="74">
        <v>97621.52</v>
      </c>
      <c r="J151" s="505">
        <v>4905</v>
      </c>
      <c r="K151" s="505">
        <v>12006.07</v>
      </c>
      <c r="L151" s="78">
        <f t="shared" si="33"/>
        <v>114532.59</v>
      </c>
    </row>
    <row r="152" spans="1:12" x14ac:dyDescent="0.25">
      <c r="A152" s="433" t="s">
        <v>586</v>
      </c>
      <c r="B152" s="533">
        <v>14209</v>
      </c>
      <c r="C152" s="534">
        <v>1038</v>
      </c>
      <c r="D152" s="534">
        <v>2520</v>
      </c>
      <c r="E152" s="535">
        <f t="shared" si="29"/>
        <v>17767</v>
      </c>
      <c r="F152" s="536">
        <f t="shared" si="30"/>
        <v>6.02</v>
      </c>
      <c r="G152" s="537">
        <f t="shared" si="31"/>
        <v>5.32</v>
      </c>
      <c r="H152" s="538">
        <f t="shared" si="32"/>
        <v>5.46</v>
      </c>
      <c r="I152" s="74">
        <v>85538.18</v>
      </c>
      <c r="J152" s="63">
        <v>5522.16</v>
      </c>
      <c r="K152" s="63">
        <v>13759.2</v>
      </c>
      <c r="L152" s="535">
        <f t="shared" si="33"/>
        <v>104819.54</v>
      </c>
    </row>
    <row r="153" spans="1:12" x14ac:dyDescent="0.25">
      <c r="A153" s="433" t="s">
        <v>589</v>
      </c>
      <c r="B153" s="214">
        <v>14354</v>
      </c>
      <c r="C153" s="215">
        <v>1593</v>
      </c>
      <c r="D153" s="215">
        <v>2082</v>
      </c>
      <c r="E153" s="216">
        <f t="shared" si="29"/>
        <v>18029</v>
      </c>
      <c r="F153" s="217">
        <f t="shared" si="30"/>
        <v>6.32</v>
      </c>
      <c r="G153" s="218">
        <f t="shared" si="31"/>
        <v>5.83</v>
      </c>
      <c r="H153" s="219">
        <f t="shared" si="32"/>
        <v>5.4359999999999999</v>
      </c>
      <c r="I153" s="214">
        <v>90717.28</v>
      </c>
      <c r="J153" s="215">
        <v>9287.19</v>
      </c>
      <c r="K153" s="215">
        <v>11317.752</v>
      </c>
      <c r="L153" s="216">
        <f t="shared" si="33"/>
        <v>111322.22200000001</v>
      </c>
    </row>
    <row r="154" spans="1:12" x14ac:dyDescent="0.25">
      <c r="A154" s="433" t="s">
        <v>611</v>
      </c>
      <c r="B154" s="63">
        <v>19166</v>
      </c>
      <c r="C154" s="63">
        <v>400</v>
      </c>
      <c r="D154" s="63">
        <v>833.69</v>
      </c>
      <c r="E154" s="216">
        <f t="shared" si="29"/>
        <v>20399.689999999999</v>
      </c>
      <c r="F154" s="217">
        <f t="shared" si="30"/>
        <v>6.42</v>
      </c>
      <c r="G154" s="218">
        <f t="shared" si="31"/>
        <v>5.37</v>
      </c>
      <c r="H154" s="219">
        <f t="shared" si="32"/>
        <v>5.2579975770370275</v>
      </c>
      <c r="I154" s="63">
        <v>123045.72</v>
      </c>
      <c r="J154" s="63">
        <v>2148</v>
      </c>
      <c r="K154" s="63">
        <v>4383.54</v>
      </c>
      <c r="L154" s="216">
        <f t="shared" si="33"/>
        <v>129577.26</v>
      </c>
    </row>
    <row r="155" spans="1:12" x14ac:dyDescent="0.25">
      <c r="A155" s="433" t="s">
        <v>634</v>
      </c>
      <c r="B155" s="214">
        <v>19251.63</v>
      </c>
      <c r="C155" s="215">
        <v>472.32</v>
      </c>
      <c r="D155" s="215">
        <v>1430</v>
      </c>
      <c r="E155" s="216">
        <f t="shared" si="29"/>
        <v>21153.95</v>
      </c>
      <c r="F155" s="1968">
        <f t="shared" si="30"/>
        <v>6.1559997776811626</v>
      </c>
      <c r="G155" s="209">
        <f t="shared" si="31"/>
        <v>5.1750084688346885</v>
      </c>
      <c r="H155" s="660">
        <f t="shared" si="32"/>
        <v>5.2</v>
      </c>
      <c r="I155" s="214">
        <v>118513.03</v>
      </c>
      <c r="J155" s="215">
        <v>2444.2600000000002</v>
      </c>
      <c r="K155" s="215">
        <v>7436</v>
      </c>
      <c r="L155" s="216">
        <f t="shared" si="33"/>
        <v>128393.29</v>
      </c>
    </row>
    <row r="156" spans="1:12" ht="15.75" thickBot="1" x14ac:dyDescent="0.3">
      <c r="A156" s="6" t="s">
        <v>659</v>
      </c>
      <c r="B156" s="1858">
        <v>19719.5</v>
      </c>
      <c r="C156" s="1863">
        <v>244.28</v>
      </c>
      <c r="D156" s="1863">
        <v>1587.61</v>
      </c>
      <c r="E156" s="6">
        <f t="shared" si="29"/>
        <v>21551.39</v>
      </c>
      <c r="F156" s="109">
        <f t="shared" si="30"/>
        <v>6.2030000760668376</v>
      </c>
      <c r="G156" s="1081">
        <f t="shared" si="31"/>
        <v>5.1020140822007534</v>
      </c>
      <c r="H156" s="2169">
        <f t="shared" si="32"/>
        <v>5.1001190468691933</v>
      </c>
      <c r="I156" s="1083">
        <v>122320.06</v>
      </c>
      <c r="J156" s="1080">
        <v>1246.32</v>
      </c>
      <c r="K156" s="1080">
        <v>8097</v>
      </c>
      <c r="L156" s="205">
        <f t="shared" si="33"/>
        <v>131663.38</v>
      </c>
    </row>
    <row r="157" spans="1:12" ht="15.75" thickTop="1" x14ac:dyDescent="0.25"/>
    <row r="158" spans="1:12" x14ac:dyDescent="0.25">
      <c r="A158" s="964" t="s">
        <v>636</v>
      </c>
      <c r="B158" s="187"/>
    </row>
    <row r="161" spans="1:12" x14ac:dyDescent="0.25">
      <c r="A161" s="311" t="s">
        <v>758</v>
      </c>
      <c r="B161" s="313"/>
      <c r="C161" s="313"/>
      <c r="D161" s="313"/>
      <c r="E161" s="313"/>
      <c r="F161" s="313"/>
      <c r="G161" s="313"/>
      <c r="H161" s="313"/>
    </row>
    <row r="162" spans="1:12" ht="15.75" thickBot="1" x14ac:dyDescent="0.3"/>
    <row r="163" spans="1:12" ht="15.75" thickTop="1" x14ac:dyDescent="0.25">
      <c r="A163" s="2370" t="s">
        <v>414</v>
      </c>
      <c r="B163" s="2366" t="s">
        <v>3</v>
      </c>
      <c r="C163" s="2394"/>
      <c r="D163" s="2394"/>
      <c r="E163" s="2369"/>
      <c r="F163" s="2366" t="s">
        <v>32</v>
      </c>
      <c r="G163" s="2394"/>
      <c r="H163" s="2369"/>
      <c r="I163" s="2394" t="s">
        <v>2</v>
      </c>
      <c r="J163" s="2394"/>
      <c r="K163" s="2394"/>
      <c r="L163" s="2369"/>
    </row>
    <row r="164" spans="1:12" ht="15.75" thickBot="1" x14ac:dyDescent="0.3">
      <c r="A164" s="2569"/>
      <c r="B164" s="109" t="s">
        <v>163</v>
      </c>
      <c r="C164" s="149" t="s">
        <v>171</v>
      </c>
      <c r="D164" s="149" t="s">
        <v>165</v>
      </c>
      <c r="E164" s="150" t="s">
        <v>17</v>
      </c>
      <c r="F164" s="109" t="s">
        <v>163</v>
      </c>
      <c r="G164" s="149" t="s">
        <v>171</v>
      </c>
      <c r="H164" s="2063" t="s">
        <v>165</v>
      </c>
      <c r="I164" s="60" t="s">
        <v>163</v>
      </c>
      <c r="J164" s="149" t="s">
        <v>171</v>
      </c>
      <c r="K164" s="149" t="s">
        <v>165</v>
      </c>
      <c r="L164" s="205" t="s">
        <v>17</v>
      </c>
    </row>
    <row r="165" spans="1:12" ht="15.75" thickTop="1" x14ac:dyDescent="0.25">
      <c r="A165" s="827" t="s">
        <v>476</v>
      </c>
      <c r="B165" s="533">
        <v>9527.9599999999991</v>
      </c>
      <c r="C165" s="534">
        <v>76.95</v>
      </c>
      <c r="D165" s="534">
        <v>1576</v>
      </c>
      <c r="E165" s="828">
        <f>B165+C165+D165</f>
        <v>11180.91</v>
      </c>
      <c r="F165" s="820">
        <f t="shared" ref="F165:H168" si="34">I165/B165</f>
        <v>6.3400003778353398</v>
      </c>
      <c r="G165" s="448">
        <f t="shared" si="34"/>
        <v>4.6000000000000005</v>
      </c>
      <c r="H165" s="538">
        <f t="shared" si="34"/>
        <v>5.6460025380710661</v>
      </c>
      <c r="I165" s="829">
        <v>60407.27</v>
      </c>
      <c r="J165" s="830">
        <v>353.97</v>
      </c>
      <c r="K165" s="830">
        <v>8898.1</v>
      </c>
      <c r="L165" s="831">
        <f>I165+J165+K165</f>
        <v>69659.34</v>
      </c>
    </row>
    <row r="166" spans="1:12" x14ac:dyDescent="0.25">
      <c r="A166" s="213" t="s">
        <v>497</v>
      </c>
      <c r="B166" s="214">
        <v>9667.35</v>
      </c>
      <c r="C166" s="215">
        <v>73.08</v>
      </c>
      <c r="D166" s="215">
        <v>1572</v>
      </c>
      <c r="E166" s="283">
        <f>B166+C166+D166</f>
        <v>11312.43</v>
      </c>
      <c r="F166" s="115">
        <f t="shared" si="34"/>
        <v>6.224142086507678</v>
      </c>
      <c r="G166" s="209">
        <f t="shared" si="34"/>
        <v>4.6000273672687468</v>
      </c>
      <c r="H166" s="210">
        <f t="shared" si="34"/>
        <v>5.639987277353689</v>
      </c>
      <c r="I166" s="214">
        <v>60170.96</v>
      </c>
      <c r="J166" s="215">
        <v>336.17</v>
      </c>
      <c r="K166" s="215">
        <v>8866.06</v>
      </c>
      <c r="L166" s="216">
        <f>I166+J166+K166</f>
        <v>69373.19</v>
      </c>
    </row>
    <row r="167" spans="1:12" x14ac:dyDescent="0.25">
      <c r="A167" s="353" t="s">
        <v>538</v>
      </c>
      <c r="B167" s="74">
        <v>9553.2000000000007</v>
      </c>
      <c r="C167" s="63">
        <v>141.79</v>
      </c>
      <c r="D167" s="63">
        <v>1115.1600000000001</v>
      </c>
      <c r="E167" s="203">
        <f>B167+C167+D167</f>
        <v>10810.150000000001</v>
      </c>
      <c r="F167" s="115">
        <f t="shared" si="34"/>
        <v>6.2479996231629187</v>
      </c>
      <c r="G167" s="209">
        <f t="shared" si="34"/>
        <v>4.5999717892658163</v>
      </c>
      <c r="H167" s="541">
        <f t="shared" si="34"/>
        <v>5.2099967717636924</v>
      </c>
      <c r="I167" s="74">
        <v>59688.39</v>
      </c>
      <c r="J167" s="63">
        <v>652.23</v>
      </c>
      <c r="K167" s="63">
        <v>5809.98</v>
      </c>
      <c r="L167" s="216">
        <f>I167+J167+K167</f>
        <v>66150.600000000006</v>
      </c>
    </row>
    <row r="168" spans="1:12" x14ac:dyDescent="0.25">
      <c r="A168" s="118" t="s">
        <v>586</v>
      </c>
      <c r="B168" s="74">
        <v>9729.67</v>
      </c>
      <c r="C168" s="63">
        <v>113.28</v>
      </c>
      <c r="D168" s="63">
        <v>1255</v>
      </c>
      <c r="E168" s="203">
        <f>B168+C168+D168</f>
        <v>11097.95</v>
      </c>
      <c r="F168" s="115">
        <f t="shared" si="34"/>
        <v>6.0680002507793169</v>
      </c>
      <c r="G168" s="209">
        <f t="shared" si="34"/>
        <v>5.2999646892655363</v>
      </c>
      <c r="H168" s="210">
        <f t="shared" si="34"/>
        <v>5.3147410358565734</v>
      </c>
      <c r="I168" s="74">
        <v>59039.64</v>
      </c>
      <c r="J168" s="63">
        <v>600.38</v>
      </c>
      <c r="K168" s="63">
        <v>6670</v>
      </c>
      <c r="L168" s="216">
        <f>I168+J168+K168</f>
        <v>66310.01999999999</v>
      </c>
    </row>
    <row r="169" spans="1:12" x14ac:dyDescent="0.25">
      <c r="A169" s="1087" t="s">
        <v>589</v>
      </c>
      <c r="B169" s="214">
        <v>10131.545099999999</v>
      </c>
      <c r="C169" s="215">
        <v>49.57</v>
      </c>
      <c r="D169" s="215">
        <v>1427.9690000000001</v>
      </c>
      <c r="E169" s="203">
        <v>11609.0841</v>
      </c>
      <c r="F169" s="115">
        <v>6.59</v>
      </c>
      <c r="G169" s="209">
        <v>4.5999999999999996</v>
      </c>
      <c r="H169" s="210">
        <v>5.36</v>
      </c>
      <c r="I169" s="214">
        <v>66766.882208999989</v>
      </c>
      <c r="J169" s="63">
        <v>228.02199999999999</v>
      </c>
      <c r="K169" s="63">
        <v>7653.9138400000011</v>
      </c>
      <c r="L169" s="216">
        <v>74648.818048999994</v>
      </c>
    </row>
    <row r="170" spans="1:12" x14ac:dyDescent="0.25">
      <c r="A170" s="1087" t="s">
        <v>611</v>
      </c>
      <c r="B170" s="214">
        <v>10109.064</v>
      </c>
      <c r="C170" s="215">
        <v>73.239999999999995</v>
      </c>
      <c r="D170" s="215">
        <v>1300</v>
      </c>
      <c r="E170" s="203">
        <v>11482.304</v>
      </c>
      <c r="F170" s="217">
        <v>6.2859999999999996</v>
      </c>
      <c r="G170" s="218">
        <v>4.12</v>
      </c>
      <c r="H170" s="219">
        <v>5.24</v>
      </c>
      <c r="I170" s="214">
        <v>63545.576303999995</v>
      </c>
      <c r="J170" s="63">
        <v>301.75</v>
      </c>
      <c r="K170" s="63">
        <v>6812</v>
      </c>
      <c r="L170" s="216">
        <v>70659.326303999987</v>
      </c>
    </row>
    <row r="171" spans="1:12" x14ac:dyDescent="0.25">
      <c r="A171" s="1088" t="s">
        <v>634</v>
      </c>
      <c r="B171" s="214">
        <v>10152.19</v>
      </c>
      <c r="C171" s="215">
        <v>68</v>
      </c>
      <c r="D171" s="215">
        <v>1656.12</v>
      </c>
      <c r="E171" s="216">
        <f>B171+C171+D171</f>
        <v>11876.310000000001</v>
      </c>
      <c r="F171" s="115">
        <f t="shared" ref="F171:H172" si="35">I171/B171</f>
        <v>6.37</v>
      </c>
      <c r="G171" s="1089">
        <f t="shared" si="35"/>
        <v>5.51</v>
      </c>
      <c r="H171" s="210">
        <f t="shared" si="35"/>
        <v>5.5002052991329133</v>
      </c>
      <c r="I171" s="214">
        <v>64669.450300000004</v>
      </c>
      <c r="J171" s="215">
        <v>374.68</v>
      </c>
      <c r="K171" s="215">
        <v>9109</v>
      </c>
      <c r="L171" s="216">
        <f>I171+J171+K171</f>
        <v>74153.130300000004</v>
      </c>
    </row>
    <row r="172" spans="1:12" ht="15.75" thickBot="1" x14ac:dyDescent="0.3">
      <c r="A172" s="6" t="s">
        <v>659</v>
      </c>
      <c r="B172" s="1083">
        <v>10271.120000000001</v>
      </c>
      <c r="C172" s="1863">
        <v>68.87</v>
      </c>
      <c r="D172" s="2295">
        <v>1508.63</v>
      </c>
      <c r="E172" s="2296">
        <f>B172+C172+D172</f>
        <v>11848.620000000003</v>
      </c>
      <c r="F172" s="2297">
        <f t="shared" si="35"/>
        <v>6.3899993379495124</v>
      </c>
      <c r="G172" s="2298">
        <f t="shared" si="35"/>
        <v>5.3599999999999994</v>
      </c>
      <c r="H172" s="2299">
        <f t="shared" si="35"/>
        <v>5.8599988068645059</v>
      </c>
      <c r="I172" s="2300">
        <v>65632.45</v>
      </c>
      <c r="J172" s="1863">
        <v>369.14319999999998</v>
      </c>
      <c r="K172" s="2295">
        <v>8840.57</v>
      </c>
      <c r="L172" s="2302">
        <f>I172+J172+K172</f>
        <v>74842.16320000001</v>
      </c>
    </row>
    <row r="173" spans="1:12" ht="15.75" thickTop="1" x14ac:dyDescent="0.25"/>
    <row r="174" spans="1:12" x14ac:dyDescent="0.25">
      <c r="A174" s="964"/>
      <c r="B174" s="187"/>
    </row>
    <row r="175" spans="1:12" x14ac:dyDescent="0.25">
      <c r="A175" s="14"/>
      <c r="B175" s="187"/>
      <c r="C175" s="187"/>
      <c r="D175" s="187"/>
      <c r="E175" s="188"/>
      <c r="F175" s="211"/>
      <c r="G175" s="211"/>
      <c r="H175" s="211"/>
      <c r="I175" s="187"/>
      <c r="J175" s="187"/>
      <c r="K175" s="187"/>
      <c r="L175" s="655">
        <v>48</v>
      </c>
    </row>
    <row r="176" spans="1:12" x14ac:dyDescent="0.25">
      <c r="A176" s="14"/>
      <c r="B176" s="187"/>
      <c r="C176" s="187"/>
      <c r="D176" s="187"/>
      <c r="E176" s="188"/>
      <c r="F176" s="211"/>
      <c r="G176" s="211"/>
      <c r="H176" s="211"/>
      <c r="I176" s="187"/>
      <c r="J176" s="187"/>
      <c r="K176" s="187"/>
      <c r="L176" s="188"/>
    </row>
    <row r="177" spans="1:13" x14ac:dyDescent="0.25">
      <c r="A177" s="8" t="s">
        <v>759</v>
      </c>
      <c r="L177" s="8"/>
      <c r="M177" s="8"/>
    </row>
    <row r="178" spans="1:13" ht="15.75" thickBot="1" x14ac:dyDescent="0.3">
      <c r="A178" s="8"/>
    </row>
    <row r="179" spans="1:13" ht="15.75" thickTop="1" x14ac:dyDescent="0.25">
      <c r="A179" s="2387" t="s">
        <v>414</v>
      </c>
      <c r="B179" s="2361" t="s">
        <v>3</v>
      </c>
      <c r="C179" s="2352"/>
      <c r="D179" s="2352"/>
      <c r="E179" s="2353"/>
      <c r="F179" s="2361" t="s">
        <v>32</v>
      </c>
      <c r="G179" s="2352"/>
      <c r="H179" s="2353"/>
      <c r="I179" s="2361" t="s">
        <v>2</v>
      </c>
      <c r="J179" s="2352"/>
      <c r="K179" s="2352"/>
      <c r="L179" s="2353"/>
    </row>
    <row r="180" spans="1:13" ht="15.75" thickBot="1" x14ac:dyDescent="0.3">
      <c r="A180" s="2389"/>
      <c r="B180" s="109" t="s">
        <v>163</v>
      </c>
      <c r="C180" s="149" t="s">
        <v>171</v>
      </c>
      <c r="D180" s="149" t="s">
        <v>165</v>
      </c>
      <c r="E180" s="205" t="s">
        <v>17</v>
      </c>
      <c r="F180" s="109" t="s">
        <v>163</v>
      </c>
      <c r="G180" s="149" t="s">
        <v>171</v>
      </c>
      <c r="H180" s="150" t="s">
        <v>165</v>
      </c>
      <c r="I180" s="109" t="s">
        <v>163</v>
      </c>
      <c r="J180" s="149" t="s">
        <v>171</v>
      </c>
      <c r="K180" s="149" t="s">
        <v>165</v>
      </c>
      <c r="L180" s="205" t="s">
        <v>17</v>
      </c>
    </row>
    <row r="181" spans="1:13" ht="15.75" thickTop="1" x14ac:dyDescent="0.25">
      <c r="A181" s="335" t="s">
        <v>415</v>
      </c>
      <c r="B181" s="844">
        <f t="shared" ref="B181:D187" si="36">B118+B90+B62+B34+B5</f>
        <v>50756.33</v>
      </c>
      <c r="C181" s="845">
        <f t="shared" si="36"/>
        <v>4579.7</v>
      </c>
      <c r="D181" s="845">
        <f t="shared" si="36"/>
        <v>4266.2</v>
      </c>
      <c r="E181" s="846">
        <f>B181+C181+D181</f>
        <v>59602.229999999996</v>
      </c>
      <c r="F181" s="832">
        <f>I181/B181</f>
        <v>6.1495823279579112</v>
      </c>
      <c r="G181" s="833">
        <f>J181/C181</f>
        <v>3.7676201497914712</v>
      </c>
      <c r="H181" s="834" t="e">
        <f>K181/D181</f>
        <v>#DIV/0!</v>
      </c>
      <c r="I181" s="844">
        <f t="shared" ref="I181:K187" si="37">I118+I90+I62+I34+I5</f>
        <v>312130.23</v>
      </c>
      <c r="J181" s="845">
        <f t="shared" si="37"/>
        <v>17254.57</v>
      </c>
      <c r="K181" s="845" t="e">
        <f t="shared" si="37"/>
        <v>#DIV/0!</v>
      </c>
      <c r="L181" s="846" t="e">
        <f>I181+J181+K181</f>
        <v>#DIV/0!</v>
      </c>
    </row>
    <row r="182" spans="1:13" x14ac:dyDescent="0.25">
      <c r="A182" s="125" t="s">
        <v>416</v>
      </c>
      <c r="B182" s="835">
        <f t="shared" si="36"/>
        <v>53966.71</v>
      </c>
      <c r="C182" s="836">
        <f t="shared" si="36"/>
        <v>5067.05</v>
      </c>
      <c r="D182" s="836">
        <f t="shared" si="36"/>
        <v>5098.67</v>
      </c>
      <c r="E182" s="840">
        <f t="shared" ref="E182:E194" si="38">B182+C182+D182</f>
        <v>64132.43</v>
      </c>
      <c r="F182" s="837">
        <f t="shared" ref="F182:H195" si="39">I182/B182</f>
        <v>5.959780019941924</v>
      </c>
      <c r="G182" s="838">
        <f t="shared" si="39"/>
        <v>4.096782151350391</v>
      </c>
      <c r="H182" s="839">
        <f t="shared" si="39"/>
        <v>3.5474192289361741</v>
      </c>
      <c r="I182" s="835">
        <f t="shared" si="37"/>
        <v>321629.72000000003</v>
      </c>
      <c r="J182" s="836">
        <f t="shared" si="37"/>
        <v>20758.599999999999</v>
      </c>
      <c r="K182" s="836">
        <f t="shared" si="37"/>
        <v>18087.120000000003</v>
      </c>
      <c r="L182" s="840">
        <f t="shared" ref="L182:L194" si="40">I182+J182+K182</f>
        <v>360475.44</v>
      </c>
    </row>
    <row r="183" spans="1:13" x14ac:dyDescent="0.25">
      <c r="A183" s="125" t="s">
        <v>417</v>
      </c>
      <c r="B183" s="835">
        <f t="shared" si="36"/>
        <v>56377.5</v>
      </c>
      <c r="C183" s="836">
        <f t="shared" si="36"/>
        <v>5473.6399999999994</v>
      </c>
      <c r="D183" s="836">
        <f t="shared" si="36"/>
        <v>7838.3</v>
      </c>
      <c r="E183" s="840">
        <f t="shared" si="38"/>
        <v>69689.440000000002</v>
      </c>
      <c r="F183" s="837">
        <f t="shared" si="39"/>
        <v>6.1341966209924168</v>
      </c>
      <c r="G183" s="838">
        <f t="shared" si="39"/>
        <v>4.1914703926454795</v>
      </c>
      <c r="H183" s="839">
        <f t="shared" si="39"/>
        <v>4.404910503553066</v>
      </c>
      <c r="I183" s="835">
        <f t="shared" si="37"/>
        <v>345830.67</v>
      </c>
      <c r="J183" s="836">
        <f t="shared" si="37"/>
        <v>22942.6</v>
      </c>
      <c r="K183" s="836">
        <f t="shared" si="37"/>
        <v>34527.009999999995</v>
      </c>
      <c r="L183" s="840">
        <f t="shared" si="40"/>
        <v>403300.27999999997</v>
      </c>
    </row>
    <row r="184" spans="1:13" x14ac:dyDescent="0.25">
      <c r="A184" s="125" t="s">
        <v>418</v>
      </c>
      <c r="B184" s="835">
        <f t="shared" si="36"/>
        <v>60912.78</v>
      </c>
      <c r="C184" s="836">
        <f t="shared" si="36"/>
        <v>6428.59</v>
      </c>
      <c r="D184" s="836">
        <f t="shared" si="36"/>
        <v>6584.79</v>
      </c>
      <c r="E184" s="840">
        <f t="shared" si="38"/>
        <v>73926.159999999989</v>
      </c>
      <c r="F184" s="837">
        <f t="shared" si="39"/>
        <v>5.7981550012985776</v>
      </c>
      <c r="G184" s="838">
        <f t="shared" si="39"/>
        <v>4.3104257698811086</v>
      </c>
      <c r="H184" s="839">
        <f t="shared" si="39"/>
        <v>4.3225949498769136</v>
      </c>
      <c r="I184" s="835">
        <f t="shared" si="37"/>
        <v>353181.74</v>
      </c>
      <c r="J184" s="836">
        <f t="shared" si="37"/>
        <v>27709.96</v>
      </c>
      <c r="K184" s="836">
        <f t="shared" si="37"/>
        <v>28463.38</v>
      </c>
      <c r="L184" s="840">
        <f t="shared" si="40"/>
        <v>409355.08</v>
      </c>
    </row>
    <row r="185" spans="1:13" x14ac:dyDescent="0.25">
      <c r="A185" s="125" t="s">
        <v>419</v>
      </c>
      <c r="B185" s="835">
        <f t="shared" si="36"/>
        <v>62068.34</v>
      </c>
      <c r="C185" s="836">
        <f t="shared" si="36"/>
        <v>5463</v>
      </c>
      <c r="D185" s="836">
        <f t="shared" si="36"/>
        <v>5666.17</v>
      </c>
      <c r="E185" s="840">
        <f t="shared" si="38"/>
        <v>73197.509999999995</v>
      </c>
      <c r="F185" s="837">
        <f t="shared" si="39"/>
        <v>5.8081664500774473</v>
      </c>
      <c r="G185" s="838">
        <f t="shared" si="39"/>
        <v>4.4173164927695412</v>
      </c>
      <c r="H185" s="839">
        <f t="shared" si="39"/>
        <v>4.5134402956494419</v>
      </c>
      <c r="I185" s="835">
        <f t="shared" si="37"/>
        <v>360503.25</v>
      </c>
      <c r="J185" s="836">
        <f t="shared" si="37"/>
        <v>24131.800000000003</v>
      </c>
      <c r="K185" s="836">
        <f t="shared" si="37"/>
        <v>25573.919999999998</v>
      </c>
      <c r="L185" s="840">
        <f t="shared" si="40"/>
        <v>410208.97</v>
      </c>
    </row>
    <row r="186" spans="1:13" x14ac:dyDescent="0.25">
      <c r="A186" s="125" t="s">
        <v>420</v>
      </c>
      <c r="B186" s="835">
        <f t="shared" si="36"/>
        <v>63078.55</v>
      </c>
      <c r="C186" s="836">
        <f t="shared" si="36"/>
        <v>5907.63</v>
      </c>
      <c r="D186" s="836">
        <f t="shared" si="36"/>
        <v>7655.97</v>
      </c>
      <c r="E186" s="840">
        <f t="shared" si="38"/>
        <v>76642.150000000009</v>
      </c>
      <c r="F186" s="837">
        <f t="shared" si="39"/>
        <v>6.0677447404862672</v>
      </c>
      <c r="G186" s="838">
        <f t="shared" si="39"/>
        <v>4.3220293078611896</v>
      </c>
      <c r="H186" s="839">
        <f t="shared" si="39"/>
        <v>4.7218993804834657</v>
      </c>
      <c r="I186" s="835">
        <f t="shared" si="37"/>
        <v>382744.54000000004</v>
      </c>
      <c r="J186" s="836">
        <f t="shared" si="37"/>
        <v>25532.95</v>
      </c>
      <c r="K186" s="836">
        <f t="shared" si="37"/>
        <v>36150.720000000001</v>
      </c>
      <c r="L186" s="840">
        <f t="shared" si="40"/>
        <v>444428.21000000008</v>
      </c>
    </row>
    <row r="187" spans="1:13" x14ac:dyDescent="0.25">
      <c r="A187" s="125" t="s">
        <v>421</v>
      </c>
      <c r="B187" s="835">
        <f t="shared" si="36"/>
        <v>62301.47</v>
      </c>
      <c r="C187" s="836">
        <f t="shared" si="36"/>
        <v>4782.83</v>
      </c>
      <c r="D187" s="836">
        <f t="shared" si="36"/>
        <v>6125.35</v>
      </c>
      <c r="E187" s="840">
        <f t="shared" si="38"/>
        <v>73209.650000000009</v>
      </c>
      <c r="F187" s="837">
        <f t="shared" si="39"/>
        <v>5.9408538835439995</v>
      </c>
      <c r="G187" s="838">
        <f t="shared" si="39"/>
        <v>3.2594928107417576</v>
      </c>
      <c r="H187" s="839">
        <f t="shared" si="39"/>
        <v>4.3860073301933769</v>
      </c>
      <c r="I187" s="835">
        <f t="shared" si="37"/>
        <v>370123.93</v>
      </c>
      <c r="J187" s="836">
        <f t="shared" si="37"/>
        <v>15589.6</v>
      </c>
      <c r="K187" s="836">
        <f t="shared" si="37"/>
        <v>26865.83</v>
      </c>
      <c r="L187" s="840">
        <f t="shared" si="40"/>
        <v>412579.36</v>
      </c>
    </row>
    <row r="188" spans="1:13" x14ac:dyDescent="0.25">
      <c r="A188" s="125" t="s">
        <v>422</v>
      </c>
      <c r="B188" s="835">
        <f t="shared" ref="B188:D192" si="41">B144+B125+B97+B69+B41+B12</f>
        <v>67852.990000000005</v>
      </c>
      <c r="C188" s="836">
        <f t="shared" si="41"/>
        <v>5927.6</v>
      </c>
      <c r="D188" s="836">
        <f t="shared" si="41"/>
        <v>6418.77</v>
      </c>
      <c r="E188" s="840">
        <f t="shared" si="38"/>
        <v>80199.360000000015</v>
      </c>
      <c r="F188" s="837">
        <f t="shared" si="39"/>
        <v>6.0660532424584375</v>
      </c>
      <c r="G188" s="838">
        <f t="shared" si="39"/>
        <v>3.6223058236048318</v>
      </c>
      <c r="H188" s="839">
        <f t="shared" si="39"/>
        <v>4.4530743429037019</v>
      </c>
      <c r="I188" s="835">
        <f t="shared" ref="I188:K192" si="42">I144+I125+I97+I69+I41+I12</f>
        <v>411599.85</v>
      </c>
      <c r="J188" s="836">
        <f t="shared" si="42"/>
        <v>21471.58</v>
      </c>
      <c r="K188" s="836">
        <f t="shared" si="42"/>
        <v>28583.26</v>
      </c>
      <c r="L188" s="840">
        <f t="shared" si="40"/>
        <v>461654.69</v>
      </c>
    </row>
    <row r="189" spans="1:13" x14ac:dyDescent="0.25">
      <c r="A189" s="125" t="s">
        <v>170</v>
      </c>
      <c r="B189" s="835">
        <f t="shared" si="41"/>
        <v>77913.33</v>
      </c>
      <c r="C189" s="836">
        <f t="shared" si="41"/>
        <v>6309.76</v>
      </c>
      <c r="D189" s="836">
        <f t="shared" si="41"/>
        <v>14236.95</v>
      </c>
      <c r="E189" s="840">
        <f t="shared" si="38"/>
        <v>98460.04</v>
      </c>
      <c r="F189" s="837">
        <f t="shared" si="39"/>
        <v>6.2001796098305642</v>
      </c>
      <c r="G189" s="838">
        <f t="shared" si="39"/>
        <v>5.3706242392737611</v>
      </c>
      <c r="H189" s="839">
        <f t="shared" si="39"/>
        <v>5.2520083304359426</v>
      </c>
      <c r="I189" s="835">
        <f t="shared" si="42"/>
        <v>483076.64</v>
      </c>
      <c r="J189" s="836">
        <f t="shared" si="42"/>
        <v>33887.350000000006</v>
      </c>
      <c r="K189" s="836">
        <f t="shared" si="42"/>
        <v>74772.58</v>
      </c>
      <c r="L189" s="840">
        <f t="shared" si="40"/>
        <v>591736.56999999995</v>
      </c>
    </row>
    <row r="190" spans="1:13" x14ac:dyDescent="0.25">
      <c r="A190" s="125" t="s">
        <v>169</v>
      </c>
      <c r="B190" s="835">
        <f t="shared" si="41"/>
        <v>81915.76999999999</v>
      </c>
      <c r="C190" s="836">
        <f t="shared" si="41"/>
        <v>9186.7599999999984</v>
      </c>
      <c r="D190" s="836">
        <f t="shared" si="41"/>
        <v>11304.34</v>
      </c>
      <c r="E190" s="840">
        <f t="shared" si="38"/>
        <v>102406.86999999998</v>
      </c>
      <c r="F190" s="837">
        <f t="shared" si="39"/>
        <v>6.2865376227312524</v>
      </c>
      <c r="G190" s="838">
        <f t="shared" si="39"/>
        <v>5.4093499775764267</v>
      </c>
      <c r="H190" s="839">
        <f t="shared" si="39"/>
        <v>5.0165370114487011</v>
      </c>
      <c r="I190" s="835">
        <f t="shared" si="42"/>
        <v>514966.57</v>
      </c>
      <c r="J190" s="836">
        <f t="shared" si="42"/>
        <v>49694.400000000001</v>
      </c>
      <c r="K190" s="836">
        <f t="shared" si="42"/>
        <v>56708.640000000007</v>
      </c>
      <c r="L190" s="840">
        <f t="shared" si="40"/>
        <v>621369.61</v>
      </c>
    </row>
    <row r="191" spans="1:13" x14ac:dyDescent="0.25">
      <c r="A191" s="125" t="s">
        <v>168</v>
      </c>
      <c r="B191" s="835">
        <f t="shared" si="41"/>
        <v>85157.450000000012</v>
      </c>
      <c r="C191" s="836">
        <f t="shared" si="41"/>
        <v>7414.22</v>
      </c>
      <c r="D191" s="836">
        <f t="shared" si="41"/>
        <v>13544.19</v>
      </c>
      <c r="E191" s="840">
        <f t="shared" si="38"/>
        <v>106115.86000000002</v>
      </c>
      <c r="F191" s="837">
        <f t="shared" si="39"/>
        <v>6.0243531247119302</v>
      </c>
      <c r="G191" s="838">
        <f t="shared" si="39"/>
        <v>4.9340645408417876</v>
      </c>
      <c r="H191" s="839">
        <f t="shared" si="39"/>
        <v>5.2643923335393259</v>
      </c>
      <c r="I191" s="835">
        <f t="shared" si="42"/>
        <v>513018.55000000005</v>
      </c>
      <c r="J191" s="836">
        <f t="shared" si="42"/>
        <v>36582.239999999998</v>
      </c>
      <c r="K191" s="836">
        <f t="shared" si="42"/>
        <v>71301.930000000008</v>
      </c>
      <c r="L191" s="840">
        <f t="shared" si="40"/>
        <v>620902.72000000009</v>
      </c>
    </row>
    <row r="192" spans="1:13" x14ac:dyDescent="0.25">
      <c r="A192" s="433" t="s">
        <v>404</v>
      </c>
      <c r="B192" s="835">
        <f t="shared" si="41"/>
        <v>86197.96</v>
      </c>
      <c r="C192" s="836">
        <f t="shared" si="41"/>
        <v>5968.89</v>
      </c>
      <c r="D192" s="836">
        <f t="shared" si="41"/>
        <v>21356.09</v>
      </c>
      <c r="E192" s="840">
        <f t="shared" si="38"/>
        <v>113522.94</v>
      </c>
      <c r="F192" s="837">
        <f t="shared" ref="F192:F199" si="43">I192/B192</f>
        <v>6.2825259437694347</v>
      </c>
      <c r="G192" s="838">
        <f t="shared" si="39"/>
        <v>5.3839172777518103</v>
      </c>
      <c r="H192" s="839">
        <f t="shared" si="39"/>
        <v>5.2354082605945189</v>
      </c>
      <c r="I192" s="835">
        <f t="shared" si="42"/>
        <v>541540.92000000004</v>
      </c>
      <c r="J192" s="836">
        <f t="shared" si="42"/>
        <v>32136.010000000002</v>
      </c>
      <c r="K192" s="836">
        <f t="shared" si="42"/>
        <v>111807.85</v>
      </c>
      <c r="L192" s="840">
        <f t="shared" si="40"/>
        <v>685484.78</v>
      </c>
    </row>
    <row r="193" spans="1:12" x14ac:dyDescent="0.25">
      <c r="A193" s="726" t="s">
        <v>476</v>
      </c>
      <c r="B193" s="841">
        <f>B149+B130+B102+B74+B46+B17+B165</f>
        <v>87406.889999999985</v>
      </c>
      <c r="C193" s="842">
        <f>C149+C130+C102+C74+C46+C17+C165</f>
        <v>11286.27</v>
      </c>
      <c r="D193" s="842">
        <f>D149+D130+D102+D74+D46+D17+D165</f>
        <v>15112.57</v>
      </c>
      <c r="E193" s="843">
        <f t="shared" si="38"/>
        <v>113805.72999999998</v>
      </c>
      <c r="F193" s="847">
        <f t="shared" si="43"/>
        <v>6.100685426515005</v>
      </c>
      <c r="G193" s="848">
        <f t="shared" si="39"/>
        <v>4.3331871380004197</v>
      </c>
      <c r="H193" s="849">
        <f t="shared" si="39"/>
        <v>5.7496269661612818</v>
      </c>
      <c r="I193" s="841">
        <f>I149+I130+I102+I74+I46+I17+I165</f>
        <v>533241.94000000006</v>
      </c>
      <c r="J193" s="842">
        <f>J149+J130+J102+J74+J46+J17+J165</f>
        <v>48905.52</v>
      </c>
      <c r="K193" s="842">
        <f>K149+K130+K102+K74+K46+K17+K165</f>
        <v>86891.64</v>
      </c>
      <c r="L193" s="843">
        <f t="shared" si="40"/>
        <v>669039.10000000009</v>
      </c>
    </row>
    <row r="194" spans="1:12" x14ac:dyDescent="0.25">
      <c r="A194" s="433" t="s">
        <v>497</v>
      </c>
      <c r="B194" s="841">
        <f>B18+B47+B75+B103+B131+B150+B166</f>
        <v>91106.65</v>
      </c>
      <c r="C194" s="842">
        <f>C150+C131+C103+C75+C47+C19+C166</f>
        <v>6670.7</v>
      </c>
      <c r="D194" s="842">
        <f>D150+D131+D103+D75+D47+D19+D166</f>
        <v>15748.7</v>
      </c>
      <c r="E194" s="843">
        <f t="shared" si="38"/>
        <v>113526.04999999999</v>
      </c>
      <c r="F194" s="847">
        <f t="shared" si="43"/>
        <v>6.2709359854631908</v>
      </c>
      <c r="G194" s="848">
        <f t="shared" si="39"/>
        <v>5.2286896427661276</v>
      </c>
      <c r="H194" s="849">
        <f t="shared" si="39"/>
        <v>5.4878961438086939</v>
      </c>
      <c r="I194" s="841">
        <f>I18+I47+I75+I103+I131+I150+I166</f>
        <v>571323.97</v>
      </c>
      <c r="J194" s="842">
        <f>J150+J131+J103+J75+J47+J19+J166</f>
        <v>34879.020000000004</v>
      </c>
      <c r="K194" s="842">
        <f>K150+K131+K103+K75+K47+K19+K166</f>
        <v>86427.229999999981</v>
      </c>
      <c r="L194" s="843">
        <f t="shared" si="40"/>
        <v>692630.22</v>
      </c>
    </row>
    <row r="195" spans="1:12" x14ac:dyDescent="0.25">
      <c r="A195" s="353" t="s">
        <v>538</v>
      </c>
      <c r="B195" s="841">
        <f>B19+B48+B76+B104+B132+B151+B167</f>
        <v>98718.24</v>
      </c>
      <c r="C195" s="842">
        <f>C19+C48+C76+C104+C132+C151+C167</f>
        <v>6874.86</v>
      </c>
      <c r="D195" s="842">
        <f>D19+D48+D76+D104+D132+D151+D167</f>
        <v>8809.68</v>
      </c>
      <c r="E195" s="843">
        <f t="shared" ref="E195:E200" si="44">B195+C195+D195</f>
        <v>114402.78</v>
      </c>
      <c r="F195" s="837">
        <f t="shared" si="43"/>
        <v>6.1344315093137798</v>
      </c>
      <c r="G195" s="838">
        <f t="shared" si="39"/>
        <v>5.2957005669933652</v>
      </c>
      <c r="H195" s="839">
        <f t="shared" si="39"/>
        <v>5.4206963249516429</v>
      </c>
      <c r="I195" s="835">
        <f>I19+I48+I76+I104+I132+I151+I167</f>
        <v>605580.28200000001</v>
      </c>
      <c r="J195" s="836">
        <f>J19+J48+J76+J104+J132+J151+J167</f>
        <v>36407.200000000004</v>
      </c>
      <c r="K195" s="836">
        <f>K19+K48+K76+K104+K132+K151+K167</f>
        <v>47754.599999999991</v>
      </c>
      <c r="L195" s="840">
        <f t="shared" ref="L195:L200" si="45">I195+J195+K195</f>
        <v>689742.08199999994</v>
      </c>
    </row>
    <row r="196" spans="1:12" x14ac:dyDescent="0.25">
      <c r="A196" s="353" t="s">
        <v>586</v>
      </c>
      <c r="B196" s="841">
        <f>B20+B49+B77+B105+B134+B152+B168</f>
        <v>102158.09999999999</v>
      </c>
      <c r="C196" s="842">
        <f>C20+C49+C77+C105+C134+C152+C168</f>
        <v>11297.83</v>
      </c>
      <c r="D196" s="842">
        <f>D20+D49+D77+D105+D134+D152+D168</f>
        <v>10823.349999999999</v>
      </c>
      <c r="E196" s="843">
        <f t="shared" si="44"/>
        <v>124279.28</v>
      </c>
      <c r="F196" s="837">
        <f t="shared" si="43"/>
        <v>6.2708518365161456</v>
      </c>
      <c r="G196" s="838">
        <f t="shared" ref="G196:H199" si="46">J196/C196</f>
        <v>4.2551229643214672</v>
      </c>
      <c r="H196" s="839">
        <f t="shared" si="46"/>
        <v>5.411180457067359</v>
      </c>
      <c r="I196" s="835">
        <f>I20+I49+I77+I105+I134+I152+I168</f>
        <v>640618.30900000001</v>
      </c>
      <c r="J196" s="836">
        <f>J20+J49+J77+J105+J134+J152+J168</f>
        <v>48073.655879999998</v>
      </c>
      <c r="K196" s="836">
        <f>K20+K49+K77+K105+K134+K152+K168</f>
        <v>58567.099999999991</v>
      </c>
      <c r="L196" s="840">
        <f t="shared" si="45"/>
        <v>747259.06487999996</v>
      </c>
    </row>
    <row r="197" spans="1:12" x14ac:dyDescent="0.25">
      <c r="A197" s="299" t="s">
        <v>589</v>
      </c>
      <c r="B197" s="1965">
        <f t="shared" ref="B197:D198" si="47">B21+B50+B78+B106+B132+B153+B169</f>
        <v>101997.39510000001</v>
      </c>
      <c r="C197" s="842">
        <f t="shared" si="47"/>
        <v>7562.5199999999995</v>
      </c>
      <c r="D197" s="842">
        <f t="shared" si="47"/>
        <v>10733.898000000001</v>
      </c>
      <c r="E197" s="843">
        <f t="shared" si="44"/>
        <v>120293.81310000001</v>
      </c>
      <c r="F197" s="837">
        <f t="shared" si="43"/>
        <v>6.3454820287758498</v>
      </c>
      <c r="G197" s="838">
        <f t="shared" si="46"/>
        <v>5.3087608191449416</v>
      </c>
      <c r="H197" s="839">
        <f t="shared" si="46"/>
        <v>5.3231247995835238</v>
      </c>
      <c r="I197" s="835">
        <f t="shared" ref="I197:K198" si="48">I21+I50+I78+I106+I132+I153+I169</f>
        <v>647222.63758899993</v>
      </c>
      <c r="J197" s="836">
        <f t="shared" si="48"/>
        <v>40147.60987</v>
      </c>
      <c r="K197" s="836">
        <f t="shared" si="48"/>
        <v>57137.878639999995</v>
      </c>
      <c r="L197" s="840">
        <f t="shared" si="45"/>
        <v>744508.12609899999</v>
      </c>
    </row>
    <row r="198" spans="1:12" x14ac:dyDescent="0.25">
      <c r="A198" s="299" t="s">
        <v>611</v>
      </c>
      <c r="B198" s="1965">
        <f t="shared" si="47"/>
        <v>110238.26400000001</v>
      </c>
      <c r="C198" s="842">
        <f t="shared" si="47"/>
        <v>6961.8599999999988</v>
      </c>
      <c r="D198" s="842">
        <f t="shared" si="47"/>
        <v>5610.7449999999999</v>
      </c>
      <c r="E198" s="843">
        <f t="shared" si="44"/>
        <v>122810.86900000001</v>
      </c>
      <c r="F198" s="837">
        <f t="shared" si="43"/>
        <v>6.367855070032669</v>
      </c>
      <c r="G198" s="838">
        <f t="shared" si="46"/>
        <v>5.2089481503506256</v>
      </c>
      <c r="H198" s="839">
        <f t="shared" si="46"/>
        <v>5.2114783330912378</v>
      </c>
      <c r="I198" s="835">
        <f t="shared" si="48"/>
        <v>701981.28832399996</v>
      </c>
      <c r="J198" s="836">
        <f t="shared" si="48"/>
        <v>36263.967770000003</v>
      </c>
      <c r="K198" s="836">
        <f t="shared" si="48"/>
        <v>29240.275999999998</v>
      </c>
      <c r="L198" s="840">
        <f t="shared" si="45"/>
        <v>767485.53209399991</v>
      </c>
    </row>
    <row r="199" spans="1:12" x14ac:dyDescent="0.25">
      <c r="A199" s="299" t="s">
        <v>634</v>
      </c>
      <c r="B199" s="1966">
        <v>118521</v>
      </c>
      <c r="C199" s="1011">
        <v>7413</v>
      </c>
      <c r="D199" s="1011">
        <v>9074</v>
      </c>
      <c r="E199" s="1012">
        <f t="shared" si="44"/>
        <v>135008</v>
      </c>
      <c r="F199" s="1013">
        <f t="shared" si="43"/>
        <v>6.1913922427249179</v>
      </c>
      <c r="G199" s="1014">
        <f t="shared" si="46"/>
        <v>5.1103466882503712</v>
      </c>
      <c r="H199" s="1015">
        <f t="shared" si="46"/>
        <v>5.4320035265594004</v>
      </c>
      <c r="I199" s="1016">
        <v>733810</v>
      </c>
      <c r="J199" s="1017">
        <v>37883</v>
      </c>
      <c r="K199" s="1017">
        <v>49290</v>
      </c>
      <c r="L199" s="1018">
        <f t="shared" si="45"/>
        <v>820983</v>
      </c>
    </row>
    <row r="200" spans="1:12" ht="15.75" thickBot="1" x14ac:dyDescent="0.3">
      <c r="A200" s="1967" t="s">
        <v>659</v>
      </c>
      <c r="B200" s="2303">
        <f>B24+B25+B53+B81+B109+B135+B156+B172</f>
        <v>118186.32999999999</v>
      </c>
      <c r="C200" s="2303">
        <f>C24+C25+C53+C81+C109+C135+C156+C172</f>
        <v>5347.68</v>
      </c>
      <c r="D200" s="2303">
        <f>D24+D25+D53+D81+D109+D135+D156+D172</f>
        <v>9867.25</v>
      </c>
      <c r="E200" s="2304">
        <f t="shared" si="44"/>
        <v>133401.25999999998</v>
      </c>
      <c r="F200" s="2305">
        <f>I200/B200</f>
        <v>6.1557308023694466</v>
      </c>
      <c r="G200" s="2306">
        <f>J200/C200</f>
        <v>4.7550351554318881</v>
      </c>
      <c r="H200" s="2307">
        <f>K200/D200</f>
        <v>5.5898066837264686</v>
      </c>
      <c r="I200" s="2308">
        <f>I24+I25+I53+I81+I109+I135+I156+I172</f>
        <v>727523.23200000008</v>
      </c>
      <c r="J200" s="2309">
        <f>J24+J25+J53+J81+J109+J135+J156+J172</f>
        <v>25428.4064</v>
      </c>
      <c r="K200" s="2309">
        <f>K24+K25+K53+K81+K109+K135+K156+K172</f>
        <v>55156.02</v>
      </c>
      <c r="L200" s="2310">
        <f t="shared" si="45"/>
        <v>808107.65840000007</v>
      </c>
    </row>
    <row r="201" spans="1:12" ht="15.75" thickTop="1" x14ac:dyDescent="0.25"/>
    <row r="202" spans="1:12" x14ac:dyDescent="0.25">
      <c r="A202" s="964"/>
    </row>
    <row r="203" spans="1:12" x14ac:dyDescent="0.25">
      <c r="B203" s="187"/>
    </row>
    <row r="215" spans="13:13" x14ac:dyDescent="0.25">
      <c r="M215" s="8"/>
    </row>
    <row r="243" spans="12:12" x14ac:dyDescent="0.25">
      <c r="L243" s="8">
        <v>50</v>
      </c>
    </row>
  </sheetData>
  <mergeCells count="24">
    <mergeCell ref="A88:A89"/>
    <mergeCell ref="B88:E88"/>
    <mergeCell ref="F88:H88"/>
    <mergeCell ref="I88:L88"/>
    <mergeCell ref="F3:H3"/>
    <mergeCell ref="I3:L3"/>
    <mergeCell ref="A3:A4"/>
    <mergeCell ref="B3:E3"/>
    <mergeCell ref="A179:A180"/>
    <mergeCell ref="B179:E179"/>
    <mergeCell ref="F179:H179"/>
    <mergeCell ref="I179:L179"/>
    <mergeCell ref="A116:A117"/>
    <mergeCell ref="B116:E116"/>
    <mergeCell ref="F142:H142"/>
    <mergeCell ref="I142:L142"/>
    <mergeCell ref="F116:H116"/>
    <mergeCell ref="I116:L116"/>
    <mergeCell ref="A163:A164"/>
    <mergeCell ref="B163:E163"/>
    <mergeCell ref="F163:H163"/>
    <mergeCell ref="I163:L163"/>
    <mergeCell ref="A142:A143"/>
    <mergeCell ref="B142:E142"/>
  </mergeCells>
  <pageMargins left="0.25" right="0.25" top="0.75" bottom="0.75"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topLeftCell="A22" zoomScaleNormal="100" workbookViewId="0">
      <selection activeCell="D42" sqref="D42"/>
    </sheetView>
  </sheetViews>
  <sheetFormatPr baseColWidth="10" defaultRowHeight="15" x14ac:dyDescent="0.25"/>
  <cols>
    <col min="1" max="1" width="36.5703125" customWidth="1"/>
    <col min="2" max="2" width="13.85546875" customWidth="1"/>
    <col min="3" max="3" width="14.7109375" customWidth="1"/>
    <col min="4" max="4" width="15.140625" customWidth="1"/>
    <col min="5" max="5" width="14" customWidth="1"/>
    <col min="6" max="7" width="15" customWidth="1"/>
    <col min="8" max="8" width="16.42578125" customWidth="1"/>
    <col min="9" max="9" width="6.85546875" customWidth="1"/>
  </cols>
  <sheetData>
    <row r="1" spans="1:9" x14ac:dyDescent="0.25">
      <c r="A1" s="8" t="s">
        <v>570</v>
      </c>
      <c r="B1" s="8"/>
      <c r="I1" s="84"/>
    </row>
    <row r="2" spans="1:9" ht="15.75" thickBot="1" x14ac:dyDescent="0.3">
      <c r="I2" s="14"/>
    </row>
    <row r="3" spans="1:9" ht="12.75" customHeight="1" thickTop="1" thickBot="1" x14ac:dyDescent="0.3">
      <c r="A3" s="2557" t="s">
        <v>256</v>
      </c>
      <c r="B3" s="860"/>
      <c r="C3" s="2570" t="s">
        <v>28</v>
      </c>
      <c r="D3" s="2570"/>
      <c r="E3" s="2570"/>
      <c r="F3" s="2570"/>
      <c r="G3" s="2570"/>
      <c r="H3" s="2571"/>
      <c r="I3" s="2572"/>
    </row>
    <row r="4" spans="1:9" ht="12.75" customHeight="1" thickTop="1" thickBot="1" x14ac:dyDescent="0.3">
      <c r="A4" s="2559"/>
      <c r="B4" s="861" t="s">
        <v>471</v>
      </c>
      <c r="C4" s="861" t="s">
        <v>470</v>
      </c>
      <c r="D4" s="862" t="s">
        <v>33</v>
      </c>
      <c r="E4" s="862" t="s">
        <v>34</v>
      </c>
      <c r="F4" s="862" t="s">
        <v>35</v>
      </c>
      <c r="G4" s="862" t="s">
        <v>36</v>
      </c>
      <c r="H4" s="862" t="s">
        <v>37</v>
      </c>
      <c r="I4" s="2572"/>
    </row>
    <row r="5" spans="1:9" ht="12.75" customHeight="1" thickTop="1" x14ac:dyDescent="0.25">
      <c r="A5" s="853" t="s">
        <v>321</v>
      </c>
      <c r="B5" s="1977">
        <v>10271.120000000001</v>
      </c>
      <c r="C5" s="1976">
        <v>10900.48</v>
      </c>
      <c r="D5" s="1989">
        <v>14222.89</v>
      </c>
      <c r="E5" s="850">
        <v>12178.56</v>
      </c>
      <c r="F5" s="1009">
        <v>19589.189999999999</v>
      </c>
      <c r="G5" s="1979">
        <v>26707</v>
      </c>
      <c r="H5" s="850">
        <v>19719.5</v>
      </c>
      <c r="I5" s="129"/>
    </row>
    <row r="6" spans="1:9" ht="12.75" customHeight="1" x14ac:dyDescent="0.25">
      <c r="A6" s="473"/>
      <c r="B6" s="1972"/>
      <c r="C6" s="851"/>
      <c r="D6" s="851"/>
      <c r="E6" s="851"/>
      <c r="F6" s="851"/>
      <c r="G6" s="854"/>
      <c r="H6" s="851"/>
      <c r="I6" s="130"/>
    </row>
    <row r="7" spans="1:9" ht="12.75" customHeight="1" x14ac:dyDescent="0.25">
      <c r="A7" s="476" t="s">
        <v>257</v>
      </c>
      <c r="B7" s="1972"/>
      <c r="C7" s="851"/>
      <c r="D7" s="851"/>
      <c r="E7" s="851"/>
      <c r="F7" s="851"/>
      <c r="G7" s="854"/>
      <c r="H7" s="851"/>
      <c r="I7" s="128"/>
    </row>
    <row r="8" spans="1:9" ht="12.75" customHeight="1" x14ac:dyDescent="0.25">
      <c r="A8" s="473" t="s">
        <v>259</v>
      </c>
      <c r="B8" s="1973">
        <v>25000</v>
      </c>
      <c r="C8" s="1978">
        <v>20000</v>
      </c>
      <c r="D8" s="1990">
        <v>25000</v>
      </c>
      <c r="E8" s="1985">
        <f>25*250</f>
        <v>6250</v>
      </c>
      <c r="F8" s="1971">
        <v>7500</v>
      </c>
      <c r="G8" s="1980">
        <v>40000</v>
      </c>
      <c r="H8" s="1983">
        <v>2500</v>
      </c>
      <c r="I8" s="130"/>
    </row>
    <row r="9" spans="1:9" ht="12.75" customHeight="1" x14ac:dyDescent="0.25">
      <c r="A9" s="473" t="s">
        <v>258</v>
      </c>
      <c r="B9" s="1973">
        <v>16500</v>
      </c>
      <c r="C9" s="1978">
        <v>19500</v>
      </c>
      <c r="D9" s="1990">
        <v>16500</v>
      </c>
      <c r="E9" s="1985">
        <f>50*300</f>
        <v>15000</v>
      </c>
      <c r="F9" s="1971">
        <v>13750</v>
      </c>
      <c r="G9" s="1980">
        <v>13750</v>
      </c>
      <c r="H9" s="1983">
        <v>18000</v>
      </c>
      <c r="I9" s="130"/>
    </row>
    <row r="10" spans="1:9" ht="12.75" customHeight="1" x14ac:dyDescent="0.25">
      <c r="A10" s="473" t="s">
        <v>261</v>
      </c>
      <c r="B10" s="1973">
        <v>10000</v>
      </c>
      <c r="C10" s="1978">
        <v>10000</v>
      </c>
      <c r="D10" s="1990">
        <v>10000</v>
      </c>
      <c r="E10" s="1985">
        <v>15000</v>
      </c>
      <c r="F10" s="1988">
        <v>12500</v>
      </c>
      <c r="G10" s="1980">
        <v>10000</v>
      </c>
      <c r="H10" s="1983">
        <v>5000</v>
      </c>
      <c r="I10" s="130"/>
    </row>
    <row r="11" spans="1:9" ht="12.75" customHeight="1" x14ac:dyDescent="0.25">
      <c r="A11" s="473" t="s">
        <v>260</v>
      </c>
      <c r="B11" s="1973">
        <v>50000</v>
      </c>
      <c r="C11" s="1978">
        <v>40000</v>
      </c>
      <c r="D11" s="1990">
        <v>50000</v>
      </c>
      <c r="E11" s="1985">
        <v>40000</v>
      </c>
      <c r="F11" s="1988">
        <v>50000</v>
      </c>
      <c r="G11" s="1980">
        <v>40000</v>
      </c>
      <c r="H11" s="1983">
        <v>55000</v>
      </c>
      <c r="I11" s="130"/>
    </row>
    <row r="12" spans="1:9" ht="12.75" customHeight="1" x14ac:dyDescent="0.25">
      <c r="A12" s="473" t="s">
        <v>262</v>
      </c>
      <c r="B12" s="1973">
        <v>15000</v>
      </c>
      <c r="C12" s="1978">
        <v>12500</v>
      </c>
      <c r="D12" s="1990">
        <v>12500</v>
      </c>
      <c r="E12" s="1985">
        <v>12500</v>
      </c>
      <c r="F12" s="1988">
        <v>10000</v>
      </c>
      <c r="G12" s="1980">
        <v>6000</v>
      </c>
      <c r="H12" s="1983">
        <v>10000</v>
      </c>
      <c r="I12" s="130"/>
    </row>
    <row r="13" spans="1:9" ht="12.75" customHeight="1" x14ac:dyDescent="0.25">
      <c r="A13" s="473" t="s">
        <v>263</v>
      </c>
      <c r="B13" s="1973">
        <v>15000</v>
      </c>
      <c r="C13" s="1978">
        <v>12500</v>
      </c>
      <c r="D13" s="1990">
        <v>12500</v>
      </c>
      <c r="E13" s="1985">
        <v>12500</v>
      </c>
      <c r="F13" s="1988">
        <v>10000</v>
      </c>
      <c r="G13" s="1980">
        <v>12500</v>
      </c>
      <c r="H13" s="1983">
        <v>10000</v>
      </c>
      <c r="I13" s="130"/>
    </row>
    <row r="14" spans="1:9" ht="12.75" customHeight="1" x14ac:dyDescent="0.25">
      <c r="A14" s="473" t="s">
        <v>264</v>
      </c>
      <c r="B14" s="1973">
        <v>25000</v>
      </c>
      <c r="C14" s="1978">
        <v>25000</v>
      </c>
      <c r="D14" s="1990">
        <v>25000</v>
      </c>
      <c r="E14" s="1985">
        <v>25000</v>
      </c>
      <c r="F14" s="1988">
        <v>20000</v>
      </c>
      <c r="G14" s="1980">
        <v>25000</v>
      </c>
      <c r="H14" s="1983">
        <v>25000</v>
      </c>
      <c r="I14" s="130"/>
    </row>
    <row r="15" spans="1:9" ht="12.75" customHeight="1" x14ac:dyDescent="0.25">
      <c r="A15" s="473" t="s">
        <v>343</v>
      </c>
      <c r="B15" s="1973">
        <v>22000</v>
      </c>
      <c r="C15" s="1978">
        <v>22000</v>
      </c>
      <c r="D15" s="1990">
        <v>28000</v>
      </c>
      <c r="E15" s="1985">
        <f>11000*2</f>
        <v>22000</v>
      </c>
      <c r="F15" s="1988">
        <v>22000</v>
      </c>
      <c r="G15" s="1980">
        <v>33000</v>
      </c>
      <c r="H15" s="1983">
        <v>22000</v>
      </c>
      <c r="I15" s="130"/>
    </row>
    <row r="16" spans="1:9" ht="12.75" customHeight="1" x14ac:dyDescent="0.25">
      <c r="A16" s="473" t="s">
        <v>344</v>
      </c>
      <c r="B16" s="1973">
        <v>44000</v>
      </c>
      <c r="C16" s="1978">
        <v>44000</v>
      </c>
      <c r="D16" s="1990">
        <v>56000</v>
      </c>
      <c r="E16" s="1985">
        <f>11000*4</f>
        <v>44000</v>
      </c>
      <c r="F16" s="1988">
        <v>44000</v>
      </c>
      <c r="G16" s="1980">
        <v>44000</v>
      </c>
      <c r="H16" s="1983">
        <v>44000</v>
      </c>
      <c r="I16" s="130"/>
    </row>
    <row r="17" spans="1:10" ht="12.75" customHeight="1" x14ac:dyDescent="0.25">
      <c r="A17" s="473" t="s">
        <v>265</v>
      </c>
      <c r="B17" s="1973">
        <v>0</v>
      </c>
      <c r="C17" s="852"/>
      <c r="D17" s="1991">
        <v>30000</v>
      </c>
      <c r="E17" s="1985"/>
      <c r="F17" s="1971"/>
      <c r="G17" s="1980">
        <v>17500</v>
      </c>
      <c r="H17" s="1984"/>
      <c r="I17" s="130"/>
    </row>
    <row r="18" spans="1:10" ht="12.75" customHeight="1" x14ac:dyDescent="0.25">
      <c r="A18" s="473" t="s">
        <v>727</v>
      </c>
      <c r="B18" s="1973">
        <v>0</v>
      </c>
      <c r="C18" s="1978">
        <v>70000</v>
      </c>
      <c r="D18" s="1990">
        <v>20000</v>
      </c>
      <c r="E18" s="1985">
        <v>0</v>
      </c>
      <c r="F18" s="1988">
        <v>50000</v>
      </c>
      <c r="G18" s="1980"/>
      <c r="H18" s="1984">
        <v>50000</v>
      </c>
      <c r="I18" s="130"/>
    </row>
    <row r="19" spans="1:10" ht="12.75" customHeight="1" x14ac:dyDescent="0.25">
      <c r="A19" s="473" t="s">
        <v>266</v>
      </c>
      <c r="B19" s="1973">
        <v>15000</v>
      </c>
      <c r="C19" s="1978">
        <v>20000</v>
      </c>
      <c r="D19" s="1990">
        <v>25000</v>
      </c>
      <c r="E19" s="1985">
        <v>25000</v>
      </c>
      <c r="F19" s="1988">
        <v>10000</v>
      </c>
      <c r="G19" s="1980">
        <v>4000</v>
      </c>
      <c r="H19" s="1983">
        <v>15000</v>
      </c>
      <c r="I19" s="130"/>
    </row>
    <row r="20" spans="1:10" ht="12.75" customHeight="1" x14ac:dyDescent="0.25">
      <c r="A20" s="473" t="s">
        <v>319</v>
      </c>
      <c r="B20" s="1973">
        <v>25000</v>
      </c>
      <c r="C20" s="1978">
        <v>20000</v>
      </c>
      <c r="D20" s="1990">
        <v>10000</v>
      </c>
      <c r="E20" s="1985">
        <v>25000</v>
      </c>
      <c r="F20" s="1988">
        <v>20000</v>
      </c>
      <c r="G20" s="1980">
        <v>25000</v>
      </c>
      <c r="H20" s="1983">
        <v>25000</v>
      </c>
      <c r="I20" s="130"/>
    </row>
    <row r="21" spans="1:10" ht="12.75" customHeight="1" x14ac:dyDescent="0.25">
      <c r="A21" s="473" t="s">
        <v>267</v>
      </c>
      <c r="B21" s="1973">
        <v>10000</v>
      </c>
      <c r="C21" s="1978">
        <v>10000</v>
      </c>
      <c r="D21" s="1990">
        <v>15000</v>
      </c>
      <c r="E21" s="1985">
        <v>12500</v>
      </c>
      <c r="F21" s="1988">
        <v>0</v>
      </c>
      <c r="G21" s="1980">
        <v>10000</v>
      </c>
      <c r="H21" s="1983">
        <v>0</v>
      </c>
      <c r="I21" s="130"/>
    </row>
    <row r="22" spans="1:10" ht="12.75" customHeight="1" x14ac:dyDescent="0.25">
      <c r="A22" s="473" t="s">
        <v>268</v>
      </c>
      <c r="B22" s="1973">
        <v>15000</v>
      </c>
      <c r="C22" s="1978">
        <v>10000</v>
      </c>
      <c r="D22" s="1990">
        <v>18200</v>
      </c>
      <c r="E22" s="1985">
        <v>12500</v>
      </c>
      <c r="F22" s="1988">
        <v>25000</v>
      </c>
      <c r="G22" s="1980">
        <v>15000</v>
      </c>
      <c r="H22" s="1983">
        <v>20000</v>
      </c>
      <c r="I22" s="130"/>
    </row>
    <row r="23" spans="1:10" ht="12.75" customHeight="1" x14ac:dyDescent="0.25">
      <c r="A23" s="473" t="s">
        <v>269</v>
      </c>
      <c r="B23" s="1973">
        <v>20800</v>
      </c>
      <c r="C23" s="1978">
        <v>18750</v>
      </c>
      <c r="D23" s="1990">
        <v>15750</v>
      </c>
      <c r="E23" s="1985">
        <f>60*250</f>
        <v>15000</v>
      </c>
      <c r="F23" s="1988">
        <v>19250</v>
      </c>
      <c r="G23" s="1980">
        <v>18750</v>
      </c>
      <c r="H23" s="1983">
        <v>20000</v>
      </c>
      <c r="I23" s="130"/>
    </row>
    <row r="24" spans="1:10" ht="12.75" customHeight="1" x14ac:dyDescent="0.25">
      <c r="A24" s="473" t="s">
        <v>270</v>
      </c>
      <c r="B24" s="1973">
        <v>56250</v>
      </c>
      <c r="C24" s="1978">
        <v>70000</v>
      </c>
      <c r="D24" s="1990">
        <v>80000</v>
      </c>
      <c r="E24" s="1985">
        <v>56250</v>
      </c>
      <c r="F24" s="1988">
        <v>60000</v>
      </c>
      <c r="G24" s="1980">
        <v>60450</v>
      </c>
      <c r="H24" s="1983">
        <v>60000</v>
      </c>
      <c r="I24" s="130"/>
    </row>
    <row r="25" spans="1:10" ht="12.75" customHeight="1" x14ac:dyDescent="0.25">
      <c r="A25" s="473" t="s">
        <v>271</v>
      </c>
      <c r="B25" s="1973">
        <v>18750</v>
      </c>
      <c r="C25" s="1978">
        <v>22500</v>
      </c>
      <c r="D25" s="1990">
        <v>75000</v>
      </c>
      <c r="E25" s="1985">
        <f>6*75*125</f>
        <v>56250</v>
      </c>
      <c r="F25" s="1988">
        <v>21000</v>
      </c>
      <c r="G25" s="1980">
        <v>10000</v>
      </c>
      <c r="H25" s="1983">
        <v>16000</v>
      </c>
      <c r="I25" s="130"/>
    </row>
    <row r="26" spans="1:10" ht="12.75" customHeight="1" x14ac:dyDescent="0.25">
      <c r="A26" s="473" t="s">
        <v>320</v>
      </c>
      <c r="B26" s="1973">
        <v>75000</v>
      </c>
      <c r="C26" s="990">
        <v>60000</v>
      </c>
      <c r="D26" s="1990">
        <v>524</v>
      </c>
      <c r="E26" s="1985">
        <v>80000</v>
      </c>
      <c r="F26" s="1988">
        <v>60000</v>
      </c>
      <c r="G26" s="1980">
        <v>75000</v>
      </c>
      <c r="H26" s="1984"/>
      <c r="I26" s="130"/>
    </row>
    <row r="27" spans="1:10" ht="12.75" customHeight="1" x14ac:dyDescent="0.25">
      <c r="A27" s="476" t="s">
        <v>346</v>
      </c>
      <c r="B27" s="855">
        <f>B8+B9+B10+B11+B12+B13+B14+B15+B16+B17+B18+B19+B20+B21+B22+B23+B24+B25+B26</f>
        <v>458300</v>
      </c>
      <c r="C27" s="855">
        <f t="shared" ref="C27:H27" si="0">C8+C9+C10+C11+C12+C13+C14+C15+C16+C17+C18+C19+C20+C21+C22+C23+C24+C25+C26</f>
        <v>506750</v>
      </c>
      <c r="D27" s="855">
        <f t="shared" si="0"/>
        <v>524974</v>
      </c>
      <c r="E27" s="855">
        <f t="shared" si="0"/>
        <v>474750</v>
      </c>
      <c r="F27" s="855">
        <f t="shared" si="0"/>
        <v>455000</v>
      </c>
      <c r="G27" s="855">
        <f t="shared" si="0"/>
        <v>459950</v>
      </c>
      <c r="H27" s="855">
        <f t="shared" si="0"/>
        <v>397500</v>
      </c>
      <c r="I27" s="128"/>
    </row>
    <row r="28" spans="1:10" ht="12.75" customHeight="1" x14ac:dyDescent="0.25">
      <c r="A28" s="473" t="s">
        <v>272</v>
      </c>
      <c r="B28" s="851">
        <v>67000</v>
      </c>
      <c r="C28" s="851">
        <v>67000</v>
      </c>
      <c r="D28" s="851">
        <v>67000</v>
      </c>
      <c r="E28" s="851">
        <v>67000</v>
      </c>
      <c r="F28" s="851">
        <v>67000</v>
      </c>
      <c r="G28" s="851">
        <v>67000</v>
      </c>
      <c r="H28" s="991">
        <v>67000</v>
      </c>
      <c r="I28" s="130"/>
    </row>
    <row r="29" spans="1:10" ht="12.75" customHeight="1" x14ac:dyDescent="0.25">
      <c r="A29" s="476" t="s">
        <v>273</v>
      </c>
      <c r="B29" s="856"/>
      <c r="C29" s="851"/>
      <c r="D29" s="851"/>
      <c r="E29" s="851"/>
      <c r="F29" s="851"/>
      <c r="G29" s="851"/>
      <c r="H29" s="991"/>
      <c r="I29" s="128"/>
    </row>
    <row r="30" spans="1:10" ht="12.75" customHeight="1" x14ac:dyDescent="0.25">
      <c r="A30" s="473" t="s">
        <v>276</v>
      </c>
      <c r="B30" s="1975">
        <v>6370</v>
      </c>
      <c r="C30" s="857">
        <v>6400</v>
      </c>
      <c r="D30" s="1992">
        <v>6462</v>
      </c>
      <c r="E30" s="1970">
        <v>6200</v>
      </c>
      <c r="F30" s="1987">
        <v>6015</v>
      </c>
      <c r="G30" s="1981">
        <v>6260</v>
      </c>
      <c r="H30" s="1986">
        <v>6200</v>
      </c>
      <c r="I30" s="130"/>
    </row>
    <row r="31" spans="1:10" ht="12.75" customHeight="1" x14ac:dyDescent="0.25">
      <c r="A31" s="473" t="s">
        <v>274</v>
      </c>
      <c r="B31" s="1974">
        <f t="shared" ref="B31:H31" si="1">B5*B30</f>
        <v>65427034.400000006</v>
      </c>
      <c r="C31" s="1978">
        <f t="shared" si="1"/>
        <v>69763072</v>
      </c>
      <c r="D31" s="851">
        <f t="shared" si="1"/>
        <v>91908315.179999992</v>
      </c>
      <c r="E31" s="851">
        <f t="shared" si="1"/>
        <v>75507072</v>
      </c>
      <c r="F31" s="851">
        <f t="shared" si="1"/>
        <v>117828977.84999999</v>
      </c>
      <c r="G31" s="1981">
        <f t="shared" si="1"/>
        <v>167185820</v>
      </c>
      <c r="H31" s="851">
        <f t="shared" si="1"/>
        <v>122260900</v>
      </c>
      <c r="I31" s="130"/>
      <c r="J31" s="407"/>
    </row>
    <row r="32" spans="1:10" ht="12.75" customHeight="1" x14ac:dyDescent="0.25">
      <c r="A32" s="858" t="s">
        <v>275</v>
      </c>
      <c r="B32" s="1974">
        <v>8178379300</v>
      </c>
      <c r="C32" s="1978">
        <f t="shared" ref="C32:H32" si="2">C31*125</f>
        <v>8720384000</v>
      </c>
      <c r="D32" s="851">
        <f t="shared" si="2"/>
        <v>11488539397.499998</v>
      </c>
      <c r="E32" s="851">
        <f t="shared" si="2"/>
        <v>9438384000</v>
      </c>
      <c r="F32" s="851">
        <f t="shared" si="2"/>
        <v>14728622231.25</v>
      </c>
      <c r="G32" s="1981">
        <f t="shared" si="2"/>
        <v>20898227500</v>
      </c>
      <c r="H32" s="992">
        <f t="shared" si="2"/>
        <v>15282612500</v>
      </c>
      <c r="I32" s="130"/>
    </row>
    <row r="33" spans="1:9" ht="12.75" customHeight="1" x14ac:dyDescent="0.25">
      <c r="A33" s="858" t="s">
        <v>395</v>
      </c>
      <c r="B33" s="1974">
        <v>7127</v>
      </c>
      <c r="C33" s="1978">
        <v>5061</v>
      </c>
      <c r="D33" s="1993">
        <v>13246</v>
      </c>
      <c r="E33" s="1993">
        <v>9088</v>
      </c>
      <c r="F33" s="1969">
        <v>14621</v>
      </c>
      <c r="G33" s="1982">
        <v>15273</v>
      </c>
      <c r="H33" s="991">
        <v>19413</v>
      </c>
      <c r="I33" s="84"/>
    </row>
    <row r="34" spans="1:9" ht="12.75" customHeight="1" x14ac:dyDescent="0.25">
      <c r="A34" s="473" t="s">
        <v>277</v>
      </c>
      <c r="B34" s="1974">
        <f>B32/B33</f>
        <v>1147520.5977269539</v>
      </c>
      <c r="C34" s="1978">
        <f>C32/C33</f>
        <v>1723055.5226239874</v>
      </c>
      <c r="D34" s="851">
        <f>D32/D33</f>
        <v>867321.41004831635</v>
      </c>
      <c r="E34" s="851">
        <f>E32/E33</f>
        <v>1038554.5774647887</v>
      </c>
      <c r="F34" s="851">
        <f>F32/F33</f>
        <v>1007360.7982525135</v>
      </c>
      <c r="G34" s="1981">
        <v>1368</v>
      </c>
      <c r="H34" s="851">
        <f>H32/H33</f>
        <v>787236.00164837996</v>
      </c>
      <c r="I34" s="130"/>
    </row>
    <row r="35" spans="1:9" ht="12.75" customHeight="1" x14ac:dyDescent="0.25">
      <c r="A35" s="473" t="s">
        <v>641</v>
      </c>
      <c r="B35" s="1974">
        <f t="shared" ref="B35:H35" si="3">B30*125</f>
        <v>796250</v>
      </c>
      <c r="C35" s="1981">
        <f t="shared" si="3"/>
        <v>800000</v>
      </c>
      <c r="D35" s="851">
        <f t="shared" si="3"/>
        <v>807750</v>
      </c>
      <c r="E35" s="851">
        <f t="shared" si="3"/>
        <v>775000</v>
      </c>
      <c r="F35" s="851">
        <f t="shared" si="3"/>
        <v>751875</v>
      </c>
      <c r="G35" s="1981">
        <f t="shared" si="3"/>
        <v>782500</v>
      </c>
      <c r="H35" s="851">
        <f t="shared" si="3"/>
        <v>775000</v>
      </c>
      <c r="I35" s="130"/>
    </row>
    <row r="36" spans="1:9" ht="12.75" customHeight="1" x14ac:dyDescent="0.25">
      <c r="A36" s="473" t="s">
        <v>278</v>
      </c>
      <c r="B36" s="1974">
        <v>525300</v>
      </c>
      <c r="C36" s="1978">
        <v>573750</v>
      </c>
      <c r="D36" s="851">
        <f>D27+D28</f>
        <v>591974</v>
      </c>
      <c r="E36" s="851">
        <f>E27+E28</f>
        <v>541750</v>
      </c>
      <c r="F36" s="851">
        <f>F27+F28</f>
        <v>522000</v>
      </c>
      <c r="G36" s="1981">
        <v>509450</v>
      </c>
      <c r="H36" s="991">
        <f>H27+H28</f>
        <v>464500</v>
      </c>
      <c r="I36" s="130"/>
    </row>
    <row r="37" spans="1:9" ht="12.75" customHeight="1" x14ac:dyDescent="0.25">
      <c r="A37" s="473" t="s">
        <v>279</v>
      </c>
      <c r="B37" s="1974">
        <v>82</v>
      </c>
      <c r="C37" s="1978">
        <v>90</v>
      </c>
      <c r="D37" s="851">
        <f>D36/D30</f>
        <v>91.608480346641912</v>
      </c>
      <c r="E37" s="851">
        <f>E36/E30</f>
        <v>87.379032258064512</v>
      </c>
      <c r="F37" s="851">
        <f>F36/F30</f>
        <v>86.783042394014956</v>
      </c>
      <c r="G37" s="1981">
        <f>G36/G30</f>
        <v>81.381789137380196</v>
      </c>
      <c r="H37" s="991">
        <f>H36/H30</f>
        <v>74.91935483870968</v>
      </c>
      <c r="I37" s="130"/>
    </row>
    <row r="38" spans="1:9" ht="12.75" customHeight="1" x14ac:dyDescent="0.25">
      <c r="A38" s="473" t="s">
        <v>642</v>
      </c>
      <c r="B38" s="1974">
        <f t="shared" ref="B38:H38" si="4">B35-B27</f>
        <v>337950</v>
      </c>
      <c r="C38" s="1981">
        <f t="shared" si="4"/>
        <v>293250</v>
      </c>
      <c r="D38" s="851">
        <f t="shared" si="4"/>
        <v>282776</v>
      </c>
      <c r="E38" s="851">
        <f t="shared" si="4"/>
        <v>300250</v>
      </c>
      <c r="F38" s="851">
        <f t="shared" si="4"/>
        <v>296875</v>
      </c>
      <c r="G38" s="1981">
        <f t="shared" si="4"/>
        <v>322550</v>
      </c>
      <c r="H38" s="851">
        <f t="shared" si="4"/>
        <v>377500</v>
      </c>
      <c r="I38" s="130"/>
    </row>
    <row r="39" spans="1:9" ht="12.75" customHeight="1" thickBot="1" x14ac:dyDescent="0.3">
      <c r="A39" s="481" t="s">
        <v>643</v>
      </c>
      <c r="B39" s="859">
        <f>B35-B36</f>
        <v>270950</v>
      </c>
      <c r="C39" s="859">
        <f t="shared" ref="C39:H39" si="5">C35-C36</f>
        <v>226250</v>
      </c>
      <c r="D39" s="859">
        <f t="shared" si="5"/>
        <v>215776</v>
      </c>
      <c r="E39" s="859">
        <f t="shared" si="5"/>
        <v>233250</v>
      </c>
      <c r="F39" s="859">
        <f t="shared" si="5"/>
        <v>229875</v>
      </c>
      <c r="G39" s="859">
        <f t="shared" si="5"/>
        <v>273050</v>
      </c>
      <c r="H39" s="859">
        <f t="shared" si="5"/>
        <v>310500</v>
      </c>
      <c r="I39" s="130"/>
    </row>
    <row r="40" spans="1:9" ht="15.75" thickTop="1" x14ac:dyDescent="0.25">
      <c r="A40" s="625" t="s">
        <v>741</v>
      </c>
      <c r="B40" s="450"/>
      <c r="C40" s="450"/>
      <c r="D40" s="450"/>
      <c r="E40" s="450"/>
      <c r="F40" s="450"/>
      <c r="G40" s="450"/>
      <c r="H40" s="450"/>
      <c r="I40" s="84">
        <v>51</v>
      </c>
    </row>
    <row r="41" spans="1:9" x14ac:dyDescent="0.25">
      <c r="A41" s="964"/>
      <c r="B41" s="187"/>
    </row>
    <row r="43" spans="1:9" x14ac:dyDescent="0.25">
      <c r="B43" s="407"/>
    </row>
  </sheetData>
  <mergeCells count="3">
    <mergeCell ref="A3:A4"/>
    <mergeCell ref="C3:H3"/>
    <mergeCell ref="I3:I4"/>
  </mergeCells>
  <pageMargins left="0.25" right="0.25" top="0.75" bottom="0.75" header="0.3" footer="0.3"/>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0"/>
  <sheetViews>
    <sheetView topLeftCell="A55" zoomScaleNormal="100" workbookViewId="0">
      <selection activeCell="G61" sqref="G61"/>
    </sheetView>
  </sheetViews>
  <sheetFormatPr baseColWidth="10" defaultRowHeight="15" x14ac:dyDescent="0.25"/>
  <cols>
    <col min="1" max="1" width="13" customWidth="1"/>
    <col min="2" max="2" width="14.85546875" customWidth="1"/>
    <col min="3" max="3" width="15.42578125" customWidth="1"/>
    <col min="4" max="4" width="15" customWidth="1"/>
    <col min="5" max="5" width="14.28515625" customWidth="1"/>
    <col min="6" max="6" width="14.42578125" customWidth="1"/>
    <col min="7" max="7" width="17.140625" customWidth="1"/>
    <col min="8" max="8" width="12.42578125" bestFit="1" customWidth="1"/>
    <col min="9" max="9" width="14.140625" customWidth="1"/>
    <col min="10" max="10" width="12" bestFit="1" customWidth="1"/>
    <col min="11" max="11" width="14.140625" customWidth="1"/>
    <col min="15" max="15" width="13.7109375" customWidth="1"/>
  </cols>
  <sheetData>
    <row r="1" spans="1:6" x14ac:dyDescent="0.25">
      <c r="A1" s="8" t="s">
        <v>627</v>
      </c>
    </row>
    <row r="2" spans="1:6" ht="15.75" thickBot="1" x14ac:dyDescent="0.3">
      <c r="A2" s="311" t="s">
        <v>473</v>
      </c>
    </row>
    <row r="3" spans="1:6" ht="15.75" thickTop="1" x14ac:dyDescent="0.25">
      <c r="A3" s="2361" t="s">
        <v>280</v>
      </c>
      <c r="B3" s="2352"/>
      <c r="C3" s="2351" t="s">
        <v>283</v>
      </c>
      <c r="D3" s="2352"/>
      <c r="E3" s="2352"/>
      <c r="F3" s="2353"/>
    </row>
    <row r="4" spans="1:6" ht="30.75" thickBot="1" x14ac:dyDescent="0.3">
      <c r="A4" s="236" t="s">
        <v>285</v>
      </c>
      <c r="B4" s="263" t="s">
        <v>281</v>
      </c>
      <c r="C4" s="94" t="s">
        <v>285</v>
      </c>
      <c r="D4" s="263" t="s">
        <v>281</v>
      </c>
      <c r="E4" s="263" t="s">
        <v>284</v>
      </c>
      <c r="F4" s="264" t="s">
        <v>282</v>
      </c>
    </row>
    <row r="5" spans="1:6" ht="16.5" thickTop="1" thickBot="1" x14ac:dyDescent="0.3">
      <c r="A5" s="1997">
        <v>152915888</v>
      </c>
      <c r="B5" s="1997">
        <v>152915888</v>
      </c>
      <c r="C5" s="1998">
        <v>30000000</v>
      </c>
      <c r="D5" s="1998">
        <v>3000000</v>
      </c>
      <c r="E5" s="175">
        <f>D5+C5</f>
        <v>33000000</v>
      </c>
      <c r="F5" s="176">
        <f>D5/E5</f>
        <v>9.0909090909090912E-2</v>
      </c>
    </row>
    <row r="6" spans="1:6" ht="15.75" thickTop="1" x14ac:dyDescent="0.25">
      <c r="A6" s="120"/>
      <c r="B6" s="120"/>
      <c r="C6" s="120"/>
      <c r="D6" s="120"/>
      <c r="E6" s="120"/>
      <c r="F6" s="368"/>
    </row>
    <row r="7" spans="1:6" ht="15.75" thickBot="1" x14ac:dyDescent="0.3">
      <c r="A7" s="311" t="s">
        <v>472</v>
      </c>
    </row>
    <row r="8" spans="1:6" ht="11.25" customHeight="1" thickTop="1" x14ac:dyDescent="0.25">
      <c r="A8" s="2361" t="s">
        <v>280</v>
      </c>
      <c r="B8" s="2352"/>
      <c r="C8" s="2351" t="s">
        <v>283</v>
      </c>
      <c r="D8" s="2352"/>
      <c r="E8" s="2352"/>
      <c r="F8" s="2353"/>
    </row>
    <row r="9" spans="1:6" ht="30" customHeight="1" thickBot="1" x14ac:dyDescent="0.3">
      <c r="A9" s="236" t="s">
        <v>285</v>
      </c>
      <c r="B9" s="251" t="s">
        <v>281</v>
      </c>
      <c r="C9" s="94" t="s">
        <v>285</v>
      </c>
      <c r="D9" s="173" t="s">
        <v>281</v>
      </c>
      <c r="E9" s="173" t="s">
        <v>284</v>
      </c>
      <c r="F9" s="174" t="s">
        <v>282</v>
      </c>
    </row>
    <row r="10" spans="1:6" ht="16.5" thickTop="1" thickBot="1" x14ac:dyDescent="0.3">
      <c r="A10" s="2000">
        <v>437236880</v>
      </c>
      <c r="B10" s="1999">
        <v>12809000</v>
      </c>
      <c r="C10" s="2002">
        <v>8500000</v>
      </c>
      <c r="D10" s="2001">
        <v>0</v>
      </c>
      <c r="E10" s="175">
        <f>D10+C10</f>
        <v>8500000</v>
      </c>
      <c r="F10" s="176">
        <f>(D10/E10)</f>
        <v>0</v>
      </c>
    </row>
    <row r="11" spans="1:6" ht="15.75" thickTop="1" x14ac:dyDescent="0.25">
      <c r="A11" s="120"/>
      <c r="B11" s="120"/>
      <c r="C11" s="120"/>
      <c r="D11" s="120"/>
      <c r="E11" s="120"/>
      <c r="F11" s="368"/>
    </row>
    <row r="12" spans="1:6" ht="15.75" thickBot="1" x14ac:dyDescent="0.3">
      <c r="A12" s="311" t="s">
        <v>304</v>
      </c>
    </row>
    <row r="13" spans="1:6" ht="13.5" customHeight="1" thickTop="1" x14ac:dyDescent="0.25">
      <c r="A13" s="2361" t="s">
        <v>280</v>
      </c>
      <c r="B13" s="2352"/>
      <c r="C13" s="2351" t="s">
        <v>283</v>
      </c>
      <c r="D13" s="2352"/>
      <c r="E13" s="2352"/>
      <c r="F13" s="2353"/>
    </row>
    <row r="14" spans="1:6" ht="30.75" thickBot="1" x14ac:dyDescent="0.3">
      <c r="A14" s="59" t="s">
        <v>285</v>
      </c>
      <c r="B14" s="251" t="s">
        <v>281</v>
      </c>
      <c r="C14" s="94" t="s">
        <v>285</v>
      </c>
      <c r="D14" s="67" t="s">
        <v>281</v>
      </c>
      <c r="E14" s="67" t="s">
        <v>284</v>
      </c>
      <c r="F14" s="68" t="s">
        <v>282</v>
      </c>
    </row>
    <row r="15" spans="1:6" ht="16.5" thickTop="1" thickBot="1" x14ac:dyDescent="0.3">
      <c r="A15" s="2003">
        <v>1168932527</v>
      </c>
      <c r="B15" s="2004">
        <v>36619000</v>
      </c>
      <c r="C15" s="2005">
        <v>68492884</v>
      </c>
      <c r="D15" s="2005">
        <v>3200000</v>
      </c>
      <c r="E15" s="175">
        <f>D15+C15</f>
        <v>71692884</v>
      </c>
      <c r="F15" s="2170">
        <f>(D15/E15)</f>
        <v>4.4634834330280253E-2</v>
      </c>
    </row>
    <row r="16" spans="1:6" ht="15.75" thickTop="1" x14ac:dyDescent="0.25">
      <c r="A16" s="120"/>
      <c r="B16" s="120"/>
      <c r="C16" s="120"/>
      <c r="D16" s="120"/>
      <c r="E16" s="120"/>
      <c r="F16" s="368"/>
    </row>
    <row r="17" spans="1:9" ht="15.75" thickBot="1" x14ac:dyDescent="0.3">
      <c r="A17" s="311" t="s">
        <v>305</v>
      </c>
    </row>
    <row r="18" spans="1:9" ht="15.75" thickTop="1" x14ac:dyDescent="0.25">
      <c r="A18" s="2361" t="s">
        <v>280</v>
      </c>
      <c r="B18" s="2352"/>
      <c r="C18" s="2351" t="s">
        <v>283</v>
      </c>
      <c r="D18" s="2352"/>
      <c r="E18" s="2352"/>
      <c r="F18" s="2353"/>
    </row>
    <row r="19" spans="1:9" ht="30.75" thickBot="1" x14ac:dyDescent="0.3">
      <c r="A19" s="59" t="s">
        <v>285</v>
      </c>
      <c r="B19" s="251" t="s">
        <v>281</v>
      </c>
      <c r="C19" s="94" t="s">
        <v>285</v>
      </c>
      <c r="D19" s="67" t="s">
        <v>281</v>
      </c>
      <c r="E19" s="67" t="s">
        <v>284</v>
      </c>
      <c r="F19" s="68" t="s">
        <v>282</v>
      </c>
    </row>
    <row r="20" spans="1:9" ht="16.5" thickTop="1" thickBot="1" x14ac:dyDescent="0.3">
      <c r="A20" s="2008">
        <v>730680000</v>
      </c>
      <c r="B20" s="2008">
        <v>182670000</v>
      </c>
      <c r="C20" s="2008">
        <v>105200000</v>
      </c>
      <c r="D20" s="2008">
        <f>C20*18%</f>
        <v>18936000</v>
      </c>
      <c r="E20" s="175">
        <f>D20+C20</f>
        <v>124136000</v>
      </c>
      <c r="F20" s="176">
        <f>(D20/E20)</f>
        <v>0.15254237288135594</v>
      </c>
    </row>
    <row r="21" spans="1:9" ht="15.75" thickTop="1" x14ac:dyDescent="0.25">
      <c r="A21" s="120"/>
      <c r="B21" s="120"/>
      <c r="C21" s="120"/>
      <c r="D21" s="120"/>
      <c r="E21" s="120"/>
      <c r="F21" s="368"/>
    </row>
    <row r="22" spans="1:9" ht="15.75" thickBot="1" x14ac:dyDescent="0.3">
      <c r="A22" s="311" t="s">
        <v>760</v>
      </c>
    </row>
    <row r="23" spans="1:9" ht="15.75" thickTop="1" x14ac:dyDescent="0.25">
      <c r="A23" s="2361" t="s">
        <v>280</v>
      </c>
      <c r="B23" s="2352"/>
      <c r="C23" s="2351" t="s">
        <v>283</v>
      </c>
      <c r="D23" s="2352"/>
      <c r="E23" s="2352"/>
      <c r="F23" s="2353"/>
    </row>
    <row r="24" spans="1:9" ht="30.75" thickBot="1" x14ac:dyDescent="0.3">
      <c r="A24" s="59" t="s">
        <v>285</v>
      </c>
      <c r="B24" s="251" t="s">
        <v>281</v>
      </c>
      <c r="C24" s="94" t="s">
        <v>285</v>
      </c>
      <c r="D24" s="67" t="s">
        <v>281</v>
      </c>
      <c r="E24" s="67" t="s">
        <v>284</v>
      </c>
      <c r="F24" s="68" t="s">
        <v>282</v>
      </c>
    </row>
    <row r="25" spans="1:9" ht="16.5" thickTop="1" thickBot="1" x14ac:dyDescent="0.3">
      <c r="A25" s="1104">
        <v>388578610</v>
      </c>
      <c r="B25" s="1091"/>
      <c r="C25" s="1090">
        <v>250000000</v>
      </c>
      <c r="D25" s="1091">
        <v>25000000</v>
      </c>
      <c r="E25" s="259">
        <f>D25+C25</f>
        <v>275000000</v>
      </c>
      <c r="F25" s="573">
        <f>(D25/E25)</f>
        <v>9.0909090909090912E-2</v>
      </c>
    </row>
    <row r="26" spans="1:9" ht="15.75" thickTop="1" x14ac:dyDescent="0.25">
      <c r="A26" s="120"/>
      <c r="B26" s="120"/>
      <c r="C26" s="120"/>
      <c r="D26" s="120"/>
      <c r="E26" s="120"/>
      <c r="F26" s="368"/>
    </row>
    <row r="27" spans="1:9" x14ac:dyDescent="0.25">
      <c r="A27" s="120"/>
      <c r="B27" s="120"/>
      <c r="C27" s="120"/>
      <c r="D27" s="120"/>
      <c r="E27" s="90"/>
      <c r="I27" s="90">
        <v>52</v>
      </c>
    </row>
    <row r="28" spans="1:9" x14ac:dyDescent="0.25">
      <c r="A28" s="90" t="s">
        <v>761</v>
      </c>
      <c r="B28" s="120"/>
      <c r="C28" s="120"/>
      <c r="D28" s="120"/>
      <c r="E28" s="90"/>
      <c r="F28" s="90"/>
    </row>
    <row r="29" spans="1:9" x14ac:dyDescent="0.25">
      <c r="A29" s="120"/>
      <c r="B29" s="120"/>
      <c r="C29" s="120"/>
      <c r="D29" s="120"/>
      <c r="E29" s="90"/>
      <c r="F29" s="90"/>
    </row>
    <row r="30" spans="1:9" ht="15.75" thickBot="1" x14ac:dyDescent="0.3">
      <c r="A30" s="311" t="s">
        <v>306</v>
      </c>
      <c r="B30" s="313"/>
    </row>
    <row r="31" spans="1:9" ht="15.75" thickTop="1" x14ac:dyDescent="0.25">
      <c r="A31" s="2361" t="s">
        <v>280</v>
      </c>
      <c r="B31" s="2352"/>
      <c r="C31" s="2351" t="s">
        <v>283</v>
      </c>
      <c r="D31" s="2352"/>
      <c r="E31" s="2352"/>
      <c r="F31" s="2353"/>
    </row>
    <row r="32" spans="1:9" ht="30.75" thickBot="1" x14ac:dyDescent="0.3">
      <c r="A32" s="59" t="s">
        <v>285</v>
      </c>
      <c r="B32" s="251" t="s">
        <v>281</v>
      </c>
      <c r="C32" s="94" t="s">
        <v>285</v>
      </c>
      <c r="D32" s="67" t="s">
        <v>281</v>
      </c>
      <c r="E32" s="67" t="s">
        <v>284</v>
      </c>
      <c r="F32" s="68" t="s">
        <v>282</v>
      </c>
    </row>
    <row r="33" spans="1:7" ht="16.5" thickTop="1" thickBot="1" x14ac:dyDescent="0.3">
      <c r="A33" s="2007">
        <v>1148573150</v>
      </c>
      <c r="B33" s="2008">
        <v>131700195</v>
      </c>
      <c r="C33" s="1994">
        <v>84850000</v>
      </c>
      <c r="D33" s="2008">
        <v>42125000</v>
      </c>
      <c r="E33" s="175">
        <f>D33+C33</f>
        <v>126975000</v>
      </c>
      <c r="F33" s="573">
        <f>D33/E33</f>
        <v>0.33175822012207129</v>
      </c>
    </row>
    <row r="34" spans="1:7" ht="15.75" thickTop="1" x14ac:dyDescent="0.25">
      <c r="A34" s="120"/>
      <c r="B34" s="120"/>
      <c r="C34" s="120"/>
      <c r="D34" s="120"/>
      <c r="E34" s="120"/>
      <c r="F34" s="368"/>
    </row>
    <row r="35" spans="1:7" ht="15.75" thickBot="1" x14ac:dyDescent="0.3">
      <c r="A35" s="311" t="s">
        <v>307</v>
      </c>
    </row>
    <row r="36" spans="1:7" ht="15.75" thickTop="1" x14ac:dyDescent="0.25">
      <c r="A36" s="2361" t="s">
        <v>280</v>
      </c>
      <c r="B36" s="2352"/>
      <c r="C36" s="2351" t="s">
        <v>283</v>
      </c>
      <c r="D36" s="2352"/>
      <c r="E36" s="2352"/>
      <c r="F36" s="2353"/>
    </row>
    <row r="37" spans="1:7" ht="30.75" thickBot="1" x14ac:dyDescent="0.3">
      <c r="A37" s="59" t="s">
        <v>285</v>
      </c>
      <c r="B37" s="251" t="s">
        <v>281</v>
      </c>
      <c r="C37" s="94" t="s">
        <v>285</v>
      </c>
      <c r="D37" s="67" t="s">
        <v>281</v>
      </c>
      <c r="E37" s="67" t="s">
        <v>284</v>
      </c>
      <c r="F37" s="68" t="s">
        <v>282</v>
      </c>
    </row>
    <row r="38" spans="1:7" ht="16.5" thickTop="1" thickBot="1" x14ac:dyDescent="0.3">
      <c r="A38" s="1994">
        <v>284861000</v>
      </c>
      <c r="B38" s="1995">
        <v>75500000</v>
      </c>
      <c r="C38" s="1996">
        <v>22000000</v>
      </c>
      <c r="D38" s="2319">
        <v>7000000</v>
      </c>
      <c r="E38" s="2319">
        <f>D38+C38</f>
        <v>29000000</v>
      </c>
      <c r="F38" s="292">
        <f>D38/E38</f>
        <v>0.2413793103448276</v>
      </c>
    </row>
    <row r="39" spans="1:7" ht="15.75" thickTop="1" x14ac:dyDescent="0.25"/>
    <row r="42" spans="1:7" ht="15.75" thickBot="1" x14ac:dyDescent="0.3">
      <c r="A42" s="8" t="s">
        <v>762</v>
      </c>
    </row>
    <row r="43" spans="1:7" ht="15.75" thickTop="1" x14ac:dyDescent="0.25">
      <c r="A43" s="2311" t="s">
        <v>28</v>
      </c>
      <c r="B43" s="2312" t="s">
        <v>628</v>
      </c>
      <c r="C43" s="2312" t="s">
        <v>629</v>
      </c>
      <c r="D43" s="2312" t="s">
        <v>630</v>
      </c>
      <c r="E43" s="2312" t="s">
        <v>631</v>
      </c>
      <c r="F43" s="2312" t="s">
        <v>632</v>
      </c>
      <c r="G43" s="2313" t="s">
        <v>373</v>
      </c>
    </row>
    <row r="44" spans="1:7" x14ac:dyDescent="0.25">
      <c r="A44" s="2314" t="s">
        <v>470</v>
      </c>
      <c r="B44" s="2315">
        <v>159388000</v>
      </c>
      <c r="C44" s="2315">
        <v>106308350</v>
      </c>
      <c r="D44" s="2315">
        <v>24295000</v>
      </c>
      <c r="E44" s="2315">
        <v>78689530</v>
      </c>
      <c r="F44" s="2315">
        <v>68556000</v>
      </c>
      <c r="G44" s="2316">
        <f>B44+C44+D44+E44+F44</f>
        <v>437236880</v>
      </c>
    </row>
    <row r="45" spans="1:7" x14ac:dyDescent="0.25">
      <c r="A45" s="2314" t="s">
        <v>33</v>
      </c>
      <c r="B45" s="2317">
        <v>248996000</v>
      </c>
      <c r="C45" s="2317">
        <v>627226840</v>
      </c>
      <c r="D45" s="2317">
        <v>145899581</v>
      </c>
      <c r="E45" s="2317"/>
      <c r="F45" s="2317"/>
      <c r="G45" s="2316">
        <f t="shared" ref="G45:G51" si="0">B45+C45+D45+E45+F45</f>
        <v>1022122421</v>
      </c>
    </row>
    <row r="46" spans="1:7" x14ac:dyDescent="0.25">
      <c r="A46" s="2314" t="s">
        <v>34</v>
      </c>
      <c r="B46" s="2317">
        <v>198029500</v>
      </c>
      <c r="C46" s="2317">
        <v>225572000</v>
      </c>
      <c r="D46" s="2317">
        <v>45167250</v>
      </c>
      <c r="E46" s="2317">
        <v>5111000</v>
      </c>
      <c r="F46" s="2317"/>
      <c r="G46" s="2316">
        <f t="shared" si="0"/>
        <v>473879750</v>
      </c>
    </row>
    <row r="47" spans="1:7" x14ac:dyDescent="0.25">
      <c r="A47" s="2220" t="s">
        <v>35</v>
      </c>
      <c r="B47" s="2317">
        <v>388578610</v>
      </c>
      <c r="C47" s="2317"/>
      <c r="D47" s="2317">
        <v>17450000</v>
      </c>
      <c r="E47" s="2317"/>
      <c r="F47" s="2317"/>
      <c r="G47" s="2316">
        <f t="shared" si="0"/>
        <v>406028610</v>
      </c>
    </row>
    <row r="48" spans="1:7" s="2006" customFormat="1" x14ac:dyDescent="0.25">
      <c r="A48" s="2220" t="s">
        <v>471</v>
      </c>
      <c r="B48" s="2317">
        <v>195560150</v>
      </c>
      <c r="C48" s="2317">
        <v>84424800</v>
      </c>
      <c r="D48" s="2317"/>
      <c r="E48" s="2317">
        <v>57330000</v>
      </c>
      <c r="F48" s="2317"/>
      <c r="G48" s="2316">
        <f t="shared" si="0"/>
        <v>337314950</v>
      </c>
    </row>
    <row r="49" spans="1:9" x14ac:dyDescent="0.25">
      <c r="A49" s="2314" t="s">
        <v>36</v>
      </c>
      <c r="B49" s="2317">
        <v>539080000</v>
      </c>
      <c r="C49" s="2317">
        <v>405604225</v>
      </c>
      <c r="D49" s="2317">
        <v>20613500</v>
      </c>
      <c r="E49" s="2317">
        <v>44229000</v>
      </c>
      <c r="F49" s="2317">
        <v>41500000</v>
      </c>
      <c r="G49" s="2316">
        <f t="shared" si="0"/>
        <v>1051026725</v>
      </c>
    </row>
    <row r="50" spans="1:9" x14ac:dyDescent="0.25">
      <c r="A50" s="2220" t="s">
        <v>37</v>
      </c>
      <c r="B50" s="2317">
        <v>234094000</v>
      </c>
      <c r="C50" s="2317">
        <v>28000000</v>
      </c>
      <c r="D50" s="2317">
        <v>0</v>
      </c>
      <c r="E50" s="2317">
        <v>15700000</v>
      </c>
      <c r="F50" s="2317">
        <v>0</v>
      </c>
      <c r="G50" s="2316">
        <f t="shared" si="0"/>
        <v>277794000</v>
      </c>
    </row>
    <row r="51" spans="1:9" ht="15.75" thickBot="1" x14ac:dyDescent="0.3">
      <c r="A51" s="198" t="s">
        <v>373</v>
      </c>
      <c r="B51" s="2318">
        <f>B44+B45+B46+B47+B49+B50+B48</f>
        <v>1963726260</v>
      </c>
      <c r="C51" s="2318">
        <f t="shared" ref="C51:F51" si="1">C44+C45+C46+C47+C49+C50+C48</f>
        <v>1477136215</v>
      </c>
      <c r="D51" s="2318">
        <f t="shared" si="1"/>
        <v>253425331</v>
      </c>
      <c r="E51" s="2318">
        <f t="shared" si="1"/>
        <v>201059530</v>
      </c>
      <c r="F51" s="2318">
        <f t="shared" si="1"/>
        <v>110056000</v>
      </c>
      <c r="G51" s="2301">
        <f t="shared" si="0"/>
        <v>4005403336</v>
      </c>
    </row>
    <row r="52" spans="1:9" ht="15.75" thickTop="1" x14ac:dyDescent="0.25"/>
    <row r="57" spans="1:9" x14ac:dyDescent="0.25">
      <c r="I57" s="8">
        <v>53</v>
      </c>
    </row>
    <row r="58" spans="1:9" x14ac:dyDescent="0.25">
      <c r="A58" s="8"/>
    </row>
    <row r="66" spans="6:15" ht="15" customHeight="1" x14ac:dyDescent="0.25">
      <c r="F66" s="8"/>
    </row>
    <row r="68" spans="6:15" x14ac:dyDescent="0.25">
      <c r="G68" s="953"/>
      <c r="H68" s="953"/>
      <c r="I68" s="953"/>
      <c r="J68" s="953"/>
      <c r="K68" s="953"/>
      <c r="L68" s="953"/>
      <c r="M68" s="953"/>
      <c r="N68" s="953"/>
      <c r="O68" s="953"/>
    </row>
    <row r="90" spans="6:15" x14ac:dyDescent="0.25">
      <c r="F90" s="8"/>
      <c r="O90" s="8">
        <v>54</v>
      </c>
    </row>
  </sheetData>
  <mergeCells count="14">
    <mergeCell ref="A3:B3"/>
    <mergeCell ref="C3:F3"/>
    <mergeCell ref="A8:B8"/>
    <mergeCell ref="C8:F8"/>
    <mergeCell ref="A13:B13"/>
    <mergeCell ref="C13:F13"/>
    <mergeCell ref="A36:B36"/>
    <mergeCell ref="C36:F36"/>
    <mergeCell ref="A18:B18"/>
    <mergeCell ref="C18:F18"/>
    <mergeCell ref="A23:B23"/>
    <mergeCell ref="C23:F23"/>
    <mergeCell ref="A31:B31"/>
    <mergeCell ref="C31:F31"/>
  </mergeCell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topLeftCell="A34" zoomScaleNormal="100" workbookViewId="0">
      <selection activeCell="C20" sqref="C20"/>
    </sheetView>
  </sheetViews>
  <sheetFormatPr baseColWidth="10" defaultRowHeight="15" x14ac:dyDescent="0.25"/>
  <cols>
    <col min="1" max="2" width="22.140625" customWidth="1"/>
    <col min="3" max="3" width="30.140625" customWidth="1"/>
  </cols>
  <sheetData>
    <row r="1" spans="1:3" x14ac:dyDescent="0.25">
      <c r="A1" s="8" t="s">
        <v>571</v>
      </c>
      <c r="B1" s="8"/>
    </row>
    <row r="2" spans="1:3" ht="15.75" thickBot="1" x14ac:dyDescent="0.3"/>
    <row r="3" spans="1:3" ht="16.5" thickTop="1" thickBot="1" x14ac:dyDescent="0.3">
      <c r="A3" s="2021" t="s">
        <v>28</v>
      </c>
      <c r="B3" s="951" t="s">
        <v>625</v>
      </c>
      <c r="C3" s="952" t="s">
        <v>365</v>
      </c>
    </row>
    <row r="4" spans="1:3" ht="15.75" thickTop="1" x14ac:dyDescent="0.25">
      <c r="A4" s="2015" t="s">
        <v>471</v>
      </c>
      <c r="B4" s="2023">
        <v>13137.76</v>
      </c>
      <c r="C4" s="2024">
        <v>10221</v>
      </c>
    </row>
    <row r="5" spans="1:3" x14ac:dyDescent="0.25">
      <c r="A5" s="155" t="s">
        <v>470</v>
      </c>
      <c r="B5" s="2010">
        <v>10339.99</v>
      </c>
      <c r="C5" s="2022">
        <v>9948</v>
      </c>
    </row>
    <row r="6" spans="1:3" x14ac:dyDescent="0.25">
      <c r="A6" s="155" t="s">
        <v>33</v>
      </c>
      <c r="B6" s="2016">
        <v>14412.38</v>
      </c>
      <c r="C6" s="2020">
        <v>11061</v>
      </c>
    </row>
    <row r="7" spans="1:3" x14ac:dyDescent="0.25">
      <c r="A7" s="155" t="s">
        <v>34</v>
      </c>
      <c r="B7" s="954">
        <v>13132.94</v>
      </c>
      <c r="C7" s="955">
        <v>11885</v>
      </c>
    </row>
    <row r="8" spans="1:3" x14ac:dyDescent="0.25">
      <c r="A8" s="155" t="s">
        <v>35</v>
      </c>
      <c r="B8" s="2019">
        <v>19799.810000000001</v>
      </c>
      <c r="C8" s="2009">
        <v>10605</v>
      </c>
    </row>
    <row r="9" spans="1:3" x14ac:dyDescent="0.25">
      <c r="A9" s="155" t="s">
        <v>36</v>
      </c>
      <c r="B9" s="2011">
        <v>21986.55</v>
      </c>
      <c r="C9" s="2012">
        <v>10605</v>
      </c>
    </row>
    <row r="10" spans="1:3" x14ac:dyDescent="0.25">
      <c r="A10" s="155" t="s">
        <v>37</v>
      </c>
      <c r="B10" s="2013">
        <v>17843.599999999999</v>
      </c>
      <c r="C10" s="2014">
        <v>10142</v>
      </c>
    </row>
    <row r="11" spans="1:3" ht="15.75" thickBot="1" x14ac:dyDescent="0.3">
      <c r="A11" s="198" t="s">
        <v>286</v>
      </c>
      <c r="B11" s="325">
        <f>SUM(B4:B10)</f>
        <v>110653.03</v>
      </c>
      <c r="C11" s="956">
        <f>(C4+C5+C6+C7+C8+C9+C10)/7</f>
        <v>10638.142857142857</v>
      </c>
    </row>
    <row r="12" spans="1:3" ht="15.75" thickTop="1" x14ac:dyDescent="0.25">
      <c r="A12" s="964"/>
      <c r="B12" s="187"/>
    </row>
    <row r="13" spans="1:3" x14ac:dyDescent="0.25">
      <c r="A13" s="238" t="s">
        <v>777</v>
      </c>
      <c r="B13" s="238"/>
    </row>
    <row r="50" spans="3:4" x14ac:dyDescent="0.25">
      <c r="D50" s="8">
        <v>55</v>
      </c>
    </row>
    <row r="51" spans="3:4" x14ac:dyDescent="0.25">
      <c r="C51" s="8"/>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opLeftCell="A13" zoomScaleNormal="100" workbookViewId="0">
      <selection activeCell="C17" sqref="C17"/>
    </sheetView>
  </sheetViews>
  <sheetFormatPr baseColWidth="10" defaultRowHeight="15" x14ac:dyDescent="0.25"/>
  <cols>
    <col min="1" max="1" width="14.140625" customWidth="1"/>
    <col min="2" max="2" width="10" customWidth="1"/>
    <col min="3" max="3" width="9.42578125" customWidth="1"/>
    <col min="4" max="4" width="10.140625" customWidth="1"/>
    <col min="5" max="5" width="8.28515625" customWidth="1"/>
    <col min="6" max="6" width="10.42578125" customWidth="1"/>
    <col min="7" max="7" width="8.42578125" customWidth="1"/>
    <col min="8" max="8" width="10.28515625" customWidth="1"/>
    <col min="9" max="9" width="8.140625" customWidth="1"/>
    <col min="10" max="10" width="10" customWidth="1"/>
    <col min="11" max="11" width="7.5703125" customWidth="1"/>
    <col min="12" max="12" width="10.5703125" customWidth="1"/>
    <col min="13" max="13" width="9.5703125" customWidth="1"/>
  </cols>
  <sheetData>
    <row r="1" spans="1:13" x14ac:dyDescent="0.25">
      <c r="A1" s="2018" t="s">
        <v>736</v>
      </c>
      <c r="C1" s="2017"/>
    </row>
    <row r="2" spans="1:13" ht="15.75" thickBot="1" x14ac:dyDescent="0.3"/>
    <row r="3" spans="1:13" ht="15.75" thickTop="1" x14ac:dyDescent="0.25">
      <c r="A3" s="2387" t="s">
        <v>124</v>
      </c>
      <c r="B3" s="2366" t="s">
        <v>287</v>
      </c>
      <c r="C3" s="2369"/>
      <c r="D3" s="2366" t="s">
        <v>288</v>
      </c>
      <c r="E3" s="2369"/>
      <c r="F3" s="2366" t="s">
        <v>289</v>
      </c>
      <c r="G3" s="2369"/>
      <c r="H3" s="2366" t="s">
        <v>290</v>
      </c>
      <c r="I3" s="2369"/>
      <c r="J3" s="2366" t="s">
        <v>291</v>
      </c>
      <c r="K3" s="2369"/>
      <c r="L3" s="2366" t="s">
        <v>292</v>
      </c>
      <c r="M3" s="2369"/>
    </row>
    <row r="4" spans="1:13" ht="45.75" thickBot="1" x14ac:dyDescent="0.3">
      <c r="A4" s="2389"/>
      <c r="B4" s="59" t="s">
        <v>660</v>
      </c>
      <c r="C4" s="95" t="s">
        <v>661</v>
      </c>
      <c r="D4" s="59" t="s">
        <v>662</v>
      </c>
      <c r="E4" s="95" t="s">
        <v>661</v>
      </c>
      <c r="F4" s="59" t="s">
        <v>662</v>
      </c>
      <c r="G4" s="95" t="s">
        <v>661</v>
      </c>
      <c r="H4" s="59" t="s">
        <v>663</v>
      </c>
      <c r="I4" s="95" t="s">
        <v>661</v>
      </c>
      <c r="J4" s="59" t="s">
        <v>660</v>
      </c>
      <c r="K4" s="95" t="s">
        <v>661</v>
      </c>
      <c r="L4" s="59" t="s">
        <v>662</v>
      </c>
      <c r="M4" s="95" t="s">
        <v>661</v>
      </c>
    </row>
    <row r="5" spans="1:13" ht="15.75" thickTop="1" x14ac:dyDescent="0.25">
      <c r="A5" s="225" t="s">
        <v>471</v>
      </c>
      <c r="B5" s="2030">
        <v>1455</v>
      </c>
      <c r="C5" s="2029">
        <v>530</v>
      </c>
      <c r="D5" s="2030">
        <v>0</v>
      </c>
      <c r="E5" s="2029">
        <v>0</v>
      </c>
      <c r="F5" s="2030">
        <v>681</v>
      </c>
      <c r="G5" s="2029">
        <v>927</v>
      </c>
      <c r="H5" s="2030">
        <v>8</v>
      </c>
      <c r="I5" s="2029">
        <v>5</v>
      </c>
      <c r="J5" s="2030">
        <v>715</v>
      </c>
      <c r="K5" s="2029">
        <v>95</v>
      </c>
      <c r="L5" s="2030">
        <v>8</v>
      </c>
      <c r="M5" s="2029">
        <v>4</v>
      </c>
    </row>
    <row r="6" spans="1:13" x14ac:dyDescent="0.25">
      <c r="A6" s="225" t="s">
        <v>470</v>
      </c>
      <c r="B6" s="2039">
        <v>1675</v>
      </c>
      <c r="C6" s="2173">
        <v>450</v>
      </c>
      <c r="D6" s="1269">
        <v>0</v>
      </c>
      <c r="E6" s="2040">
        <v>0</v>
      </c>
      <c r="F6" s="1253">
        <v>1430</v>
      </c>
      <c r="G6" s="2173">
        <v>1300</v>
      </c>
      <c r="H6" s="1269">
        <v>7</v>
      </c>
      <c r="I6" s="2040">
        <v>7</v>
      </c>
      <c r="J6" s="1253">
        <v>595</v>
      </c>
      <c r="K6" s="2173">
        <v>150</v>
      </c>
      <c r="L6" s="1269">
        <v>9</v>
      </c>
      <c r="M6" s="2040">
        <v>5</v>
      </c>
    </row>
    <row r="7" spans="1:13" x14ac:dyDescent="0.25">
      <c r="A7" s="225" t="s">
        <v>33</v>
      </c>
      <c r="B7" s="2037">
        <v>0</v>
      </c>
      <c r="C7" s="2038">
        <v>20</v>
      </c>
      <c r="D7" s="2037">
        <v>0</v>
      </c>
      <c r="E7" s="2038">
        <v>0</v>
      </c>
      <c r="F7" s="2037">
        <v>0</v>
      </c>
      <c r="G7" s="2038">
        <v>50</v>
      </c>
      <c r="H7" s="2037">
        <v>0</v>
      </c>
      <c r="I7" s="2038">
        <v>0</v>
      </c>
      <c r="J7" s="2037">
        <v>0</v>
      </c>
      <c r="K7" s="2038">
        <v>20</v>
      </c>
      <c r="L7" s="2037">
        <v>0</v>
      </c>
      <c r="M7" s="2038">
        <v>0</v>
      </c>
    </row>
    <row r="8" spans="1:13" x14ac:dyDescent="0.25">
      <c r="A8" s="225" t="s">
        <v>34</v>
      </c>
      <c r="B8" s="2171">
        <v>18176</v>
      </c>
      <c r="C8" s="2172">
        <v>18356</v>
      </c>
      <c r="D8" s="2171">
        <v>0</v>
      </c>
      <c r="E8" s="2172">
        <v>0</v>
      </c>
      <c r="F8" s="2171">
        <v>200</v>
      </c>
      <c r="G8" s="2172">
        <v>280</v>
      </c>
      <c r="H8" s="2171">
        <v>0</v>
      </c>
      <c r="I8" s="2172">
        <v>0</v>
      </c>
      <c r="J8" s="2171">
        <v>75</v>
      </c>
      <c r="K8" s="2172">
        <v>52</v>
      </c>
      <c r="L8" s="2171">
        <v>3</v>
      </c>
      <c r="M8" s="2172">
        <v>0</v>
      </c>
    </row>
    <row r="9" spans="1:13" x14ac:dyDescent="0.25">
      <c r="A9" s="225" t="s">
        <v>35</v>
      </c>
      <c r="B9" s="2026">
        <v>450</v>
      </c>
      <c r="C9" s="2028">
        <v>80</v>
      </c>
      <c r="D9" s="2026">
        <v>0</v>
      </c>
      <c r="E9" s="2028">
        <v>0</v>
      </c>
      <c r="F9" s="2026">
        <v>40</v>
      </c>
      <c r="G9" s="2028">
        <v>35</v>
      </c>
      <c r="H9" s="2026">
        <v>50</v>
      </c>
      <c r="I9" s="2028">
        <v>5</v>
      </c>
      <c r="J9" s="2026">
        <v>70</v>
      </c>
      <c r="K9" s="2028">
        <v>15</v>
      </c>
      <c r="L9" s="2026">
        <v>0</v>
      </c>
      <c r="M9" s="2028">
        <v>12</v>
      </c>
    </row>
    <row r="10" spans="1:13" x14ac:dyDescent="0.25">
      <c r="A10" s="2218" t="s">
        <v>36</v>
      </c>
      <c r="B10" s="2217">
        <v>785</v>
      </c>
      <c r="C10" s="2219">
        <v>112</v>
      </c>
      <c r="D10" s="2217">
        <v>0</v>
      </c>
      <c r="E10" s="2219">
        <v>0</v>
      </c>
      <c r="F10" s="2217">
        <v>1970</v>
      </c>
      <c r="G10" s="2219">
        <v>650</v>
      </c>
      <c r="H10" s="2217">
        <v>18</v>
      </c>
      <c r="I10" s="2219">
        <v>2</v>
      </c>
      <c r="J10" s="2217">
        <v>45</v>
      </c>
      <c r="K10" s="2219">
        <v>67</v>
      </c>
      <c r="L10" s="2217">
        <v>0</v>
      </c>
      <c r="M10" s="2219">
        <v>0</v>
      </c>
    </row>
    <row r="11" spans="1:13" ht="15.75" thickBot="1" x14ac:dyDescent="0.3">
      <c r="A11" s="726" t="s">
        <v>37</v>
      </c>
      <c r="B11" s="2032">
        <v>0</v>
      </c>
      <c r="C11" s="2031">
        <v>1500</v>
      </c>
      <c r="D11" s="2032">
        <v>0</v>
      </c>
      <c r="E11" s="2031">
        <v>1</v>
      </c>
      <c r="F11" s="2032">
        <v>0</v>
      </c>
      <c r="G11" s="2031">
        <v>75</v>
      </c>
      <c r="H11" s="2032">
        <v>0</v>
      </c>
      <c r="I11" s="2031">
        <v>5</v>
      </c>
      <c r="J11" s="2032">
        <v>0</v>
      </c>
      <c r="K11" s="2031">
        <v>45</v>
      </c>
      <c r="L11" s="2032">
        <v>0</v>
      </c>
      <c r="M11" s="2031">
        <v>1</v>
      </c>
    </row>
    <row r="12" spans="1:13" ht="16.5" thickTop="1" thickBot="1" x14ac:dyDescent="0.3">
      <c r="A12" s="384" t="s">
        <v>38</v>
      </c>
      <c r="B12" s="863">
        <f>B5+B6+B7+B8+B9+B10+B11</f>
        <v>22541</v>
      </c>
      <c r="C12" s="387">
        <f t="shared" ref="C12:M12" si="0">C5+C6+C7+C8+C9+C10+C11</f>
        <v>21048</v>
      </c>
      <c r="D12" s="863">
        <f t="shared" si="0"/>
        <v>0</v>
      </c>
      <c r="E12" s="387">
        <f t="shared" si="0"/>
        <v>1</v>
      </c>
      <c r="F12" s="863">
        <f t="shared" si="0"/>
        <v>4321</v>
      </c>
      <c r="G12" s="387">
        <f t="shared" si="0"/>
        <v>3317</v>
      </c>
      <c r="H12" s="863">
        <f t="shared" si="0"/>
        <v>83</v>
      </c>
      <c r="I12" s="387">
        <f t="shared" si="0"/>
        <v>24</v>
      </c>
      <c r="J12" s="863">
        <f t="shared" si="0"/>
        <v>1500</v>
      </c>
      <c r="K12" s="387">
        <f t="shared" si="0"/>
        <v>444</v>
      </c>
      <c r="L12" s="863">
        <f t="shared" si="0"/>
        <v>20</v>
      </c>
      <c r="M12" s="387">
        <f t="shared" si="0"/>
        <v>22</v>
      </c>
    </row>
    <row r="13" spans="1:13" ht="15.75" thickTop="1" x14ac:dyDescent="0.25">
      <c r="A13" s="964"/>
      <c r="B13" s="187"/>
    </row>
    <row r="14" spans="1:13" x14ac:dyDescent="0.25">
      <c r="B14" s="313"/>
    </row>
    <row r="31" spans="13:13" x14ac:dyDescent="0.25">
      <c r="M31" s="8">
        <v>56</v>
      </c>
    </row>
  </sheetData>
  <mergeCells count="7">
    <mergeCell ref="L3:M3"/>
    <mergeCell ref="A3:A4"/>
    <mergeCell ref="B3:C3"/>
    <mergeCell ref="D3:E3"/>
    <mergeCell ref="F3:G3"/>
    <mergeCell ref="H3:I3"/>
    <mergeCell ref="J3:K3"/>
  </mergeCells>
  <pageMargins left="0.7" right="0.7" top="0.75" bottom="0.75"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5"/>
  <sheetViews>
    <sheetView topLeftCell="A110" zoomScaleNormal="100" workbookViewId="0">
      <selection activeCell="I136" sqref="I136"/>
    </sheetView>
  </sheetViews>
  <sheetFormatPr baseColWidth="10" defaultRowHeight="15" x14ac:dyDescent="0.25"/>
  <cols>
    <col min="1" max="1" width="11.85546875" customWidth="1"/>
    <col min="2" max="2" width="62.28515625" customWidth="1"/>
    <col min="3" max="3" width="8" customWidth="1"/>
    <col min="4" max="4" width="8.42578125" customWidth="1"/>
    <col min="5" max="5" width="8.28515625" customWidth="1"/>
    <col min="6" max="6" width="9.140625" customWidth="1"/>
    <col min="7" max="7" width="16" customWidth="1"/>
    <col min="8" max="8" width="9.140625" customWidth="1"/>
    <col min="9" max="9" width="8.5703125" customWidth="1"/>
    <col min="10" max="10" width="14" customWidth="1"/>
  </cols>
  <sheetData>
    <row r="1" spans="1:10" ht="15.75" thickBot="1" x14ac:dyDescent="0.3">
      <c r="A1" s="8" t="s">
        <v>763</v>
      </c>
    </row>
    <row r="2" spans="1:10" ht="15.75" thickTop="1" x14ac:dyDescent="0.25">
      <c r="A2" s="2354" t="s">
        <v>28</v>
      </c>
      <c r="B2" s="2417" t="s">
        <v>77</v>
      </c>
      <c r="C2" s="2417" t="s">
        <v>540</v>
      </c>
      <c r="D2" s="2352" t="s">
        <v>381</v>
      </c>
      <c r="E2" s="2352"/>
      <c r="F2" s="2501"/>
      <c r="G2" s="2415" t="s">
        <v>394</v>
      </c>
      <c r="H2" s="70"/>
      <c r="I2" s="70"/>
      <c r="J2" s="70"/>
    </row>
    <row r="3" spans="1:10" ht="15.75" thickBot="1" x14ac:dyDescent="0.3">
      <c r="A3" s="2356"/>
      <c r="B3" s="2579"/>
      <c r="C3" s="2579"/>
      <c r="D3" s="166" t="s">
        <v>374</v>
      </c>
      <c r="E3" s="166" t="s">
        <v>375</v>
      </c>
      <c r="F3" s="864" t="s">
        <v>17</v>
      </c>
      <c r="G3" s="2416"/>
      <c r="H3" s="70"/>
      <c r="I3" s="70"/>
      <c r="J3" s="70"/>
    </row>
    <row r="4" spans="1:10" ht="12" customHeight="1" thickTop="1" x14ac:dyDescent="0.25">
      <c r="A4" s="2580" t="s">
        <v>471</v>
      </c>
      <c r="B4" s="23" t="s">
        <v>382</v>
      </c>
      <c r="C4" s="1201">
        <v>228</v>
      </c>
      <c r="D4" s="2041">
        <v>130</v>
      </c>
      <c r="E4" s="1201">
        <v>45</v>
      </c>
      <c r="F4" s="865">
        <f>D4+E4</f>
        <v>175</v>
      </c>
      <c r="G4" s="866">
        <f>F4/C4*100</f>
        <v>76.754385964912288</v>
      </c>
      <c r="H4" s="14"/>
      <c r="I4" s="14"/>
      <c r="J4" s="14"/>
    </row>
    <row r="5" spans="1:10" ht="12" customHeight="1" x14ac:dyDescent="0.25">
      <c r="A5" s="2336"/>
      <c r="B5" s="140" t="s">
        <v>383</v>
      </c>
      <c r="C5" s="1201">
        <v>144</v>
      </c>
      <c r="D5" s="2041">
        <v>100</v>
      </c>
      <c r="E5" s="1201">
        <v>10</v>
      </c>
      <c r="F5" s="865">
        <f t="shared" ref="F5:F15" si="0">D5+E5</f>
        <v>110</v>
      </c>
      <c r="G5" s="866">
        <f t="shared" ref="G5:G39" si="1">F5/C5*100</f>
        <v>76.388888888888886</v>
      </c>
      <c r="H5" s="14"/>
      <c r="I5" s="14"/>
      <c r="J5" s="14"/>
    </row>
    <row r="6" spans="1:10" ht="12" customHeight="1" x14ac:dyDescent="0.25">
      <c r="A6" s="2336"/>
      <c r="B6" s="140" t="s">
        <v>389</v>
      </c>
      <c r="C6" s="1201">
        <v>135</v>
      </c>
      <c r="D6" s="2041">
        <v>131</v>
      </c>
      <c r="E6" s="1201">
        <v>4</v>
      </c>
      <c r="F6" s="865">
        <f t="shared" si="0"/>
        <v>135</v>
      </c>
      <c r="G6" s="866">
        <f t="shared" si="1"/>
        <v>100</v>
      </c>
      <c r="H6" s="14"/>
      <c r="I6" s="14"/>
      <c r="J6" s="14"/>
    </row>
    <row r="7" spans="1:10" ht="12" customHeight="1" x14ac:dyDescent="0.25">
      <c r="A7" s="2336"/>
      <c r="B7" s="141" t="s">
        <v>384</v>
      </c>
      <c r="C7" s="2198">
        <v>90</v>
      </c>
      <c r="D7" s="2042">
        <v>50</v>
      </c>
      <c r="E7" s="2198">
        <v>40</v>
      </c>
      <c r="F7" s="865">
        <f t="shared" si="0"/>
        <v>90</v>
      </c>
      <c r="G7" s="866">
        <f t="shared" si="1"/>
        <v>100</v>
      </c>
      <c r="H7" s="14"/>
      <c r="I7" s="14"/>
      <c r="J7" s="14"/>
    </row>
    <row r="8" spans="1:10" ht="12" customHeight="1" x14ac:dyDescent="0.25">
      <c r="A8" s="2336"/>
      <c r="B8" s="141" t="s">
        <v>385</v>
      </c>
      <c r="C8" s="2198">
        <v>200</v>
      </c>
      <c r="D8" s="2042">
        <v>180</v>
      </c>
      <c r="E8" s="2198">
        <v>20</v>
      </c>
      <c r="F8" s="865">
        <f t="shared" si="0"/>
        <v>200</v>
      </c>
      <c r="G8" s="866">
        <f t="shared" si="1"/>
        <v>100</v>
      </c>
      <c r="H8" s="14"/>
      <c r="I8" s="14"/>
      <c r="J8" s="14"/>
    </row>
    <row r="9" spans="1:10" ht="12" customHeight="1" x14ac:dyDescent="0.25">
      <c r="A9" s="2336"/>
      <c r="B9" s="141" t="s">
        <v>477</v>
      </c>
      <c r="C9" s="2198">
        <v>100</v>
      </c>
      <c r="D9" s="2042">
        <v>30</v>
      </c>
      <c r="E9" s="2198">
        <v>60</v>
      </c>
      <c r="F9" s="865">
        <f t="shared" si="0"/>
        <v>90</v>
      </c>
      <c r="G9" s="866">
        <f t="shared" si="1"/>
        <v>90</v>
      </c>
      <c r="H9" s="14"/>
      <c r="I9" s="1702"/>
      <c r="J9" s="14"/>
    </row>
    <row r="10" spans="1:10" ht="12" customHeight="1" x14ac:dyDescent="0.25">
      <c r="A10" s="2336"/>
      <c r="B10" s="141" t="s">
        <v>202</v>
      </c>
      <c r="C10" s="2198">
        <v>400</v>
      </c>
      <c r="D10" s="2042">
        <v>260</v>
      </c>
      <c r="E10" s="2198">
        <v>140</v>
      </c>
      <c r="F10" s="865">
        <f t="shared" si="0"/>
        <v>400</v>
      </c>
      <c r="G10" s="866">
        <f t="shared" si="1"/>
        <v>100</v>
      </c>
      <c r="H10" s="14"/>
      <c r="I10" s="14"/>
      <c r="J10" s="14"/>
    </row>
    <row r="11" spans="1:10" ht="12" customHeight="1" x14ac:dyDescent="0.25">
      <c r="A11" s="2336"/>
      <c r="B11" s="141" t="s">
        <v>480</v>
      </c>
      <c r="C11" s="2198">
        <v>108</v>
      </c>
      <c r="D11" s="2042">
        <v>24</v>
      </c>
      <c r="E11" s="2198">
        <v>75</v>
      </c>
      <c r="F11" s="865">
        <f t="shared" si="0"/>
        <v>99</v>
      </c>
      <c r="G11" s="866">
        <f t="shared" si="1"/>
        <v>91.666666666666657</v>
      </c>
      <c r="H11" s="14"/>
      <c r="I11" s="14"/>
      <c r="J11" s="14"/>
    </row>
    <row r="12" spans="1:10" ht="12" customHeight="1" x14ac:dyDescent="0.25">
      <c r="A12" s="2336"/>
      <c r="B12" s="141" t="s">
        <v>386</v>
      </c>
      <c r="C12" s="2198">
        <v>108</v>
      </c>
      <c r="D12" s="2042">
        <v>108</v>
      </c>
      <c r="E12" s="2198">
        <v>0</v>
      </c>
      <c r="F12" s="865">
        <f t="shared" si="0"/>
        <v>108</v>
      </c>
      <c r="G12" s="866">
        <f t="shared" si="1"/>
        <v>100</v>
      </c>
      <c r="H12" s="14"/>
      <c r="I12" s="14"/>
      <c r="J12" s="14"/>
    </row>
    <row r="13" spans="1:10" ht="12" customHeight="1" x14ac:dyDescent="0.25">
      <c r="A13" s="2336"/>
      <c r="B13" s="141" t="s">
        <v>387</v>
      </c>
      <c r="C13" s="2198">
        <v>228</v>
      </c>
      <c r="D13" s="2042">
        <v>100</v>
      </c>
      <c r="E13" s="2198">
        <v>25</v>
      </c>
      <c r="F13" s="865">
        <f t="shared" si="0"/>
        <v>125</v>
      </c>
      <c r="G13" s="866">
        <f t="shared" si="1"/>
        <v>54.824561403508774</v>
      </c>
      <c r="H13" s="14"/>
      <c r="I13" s="14"/>
      <c r="J13" s="14"/>
    </row>
    <row r="14" spans="1:10" ht="12" customHeight="1" x14ac:dyDescent="0.25">
      <c r="A14" s="2336"/>
      <c r="B14" s="141" t="s">
        <v>345</v>
      </c>
      <c r="C14" s="2198">
        <v>108</v>
      </c>
      <c r="D14" s="2042">
        <v>15</v>
      </c>
      <c r="E14" s="2198">
        <v>45</v>
      </c>
      <c r="F14" s="865">
        <f t="shared" si="0"/>
        <v>60</v>
      </c>
      <c r="G14" s="866">
        <f t="shared" si="1"/>
        <v>55.555555555555557</v>
      </c>
      <c r="H14" s="14"/>
      <c r="I14" s="14"/>
      <c r="J14" s="14"/>
    </row>
    <row r="15" spans="1:10" ht="12" customHeight="1" thickBot="1" x14ac:dyDescent="0.3">
      <c r="A15" s="2336"/>
      <c r="B15" s="304" t="s">
        <v>388</v>
      </c>
      <c r="C15" s="2199">
        <v>108</v>
      </c>
      <c r="D15" s="2043">
        <v>10</v>
      </c>
      <c r="E15" s="2199">
        <v>90</v>
      </c>
      <c r="F15" s="865">
        <f t="shared" si="0"/>
        <v>100</v>
      </c>
      <c r="G15" s="867">
        <f t="shared" si="1"/>
        <v>92.592592592592595</v>
      </c>
      <c r="H15" s="14"/>
      <c r="I15" s="14"/>
      <c r="J15" s="14"/>
    </row>
    <row r="16" spans="1:10" ht="12" customHeight="1" thickTop="1" x14ac:dyDescent="0.25">
      <c r="A16" s="2335" t="s">
        <v>470</v>
      </c>
      <c r="B16" s="151" t="s">
        <v>382</v>
      </c>
      <c r="C16" s="2200">
        <v>600</v>
      </c>
      <c r="D16" s="2044">
        <v>560</v>
      </c>
      <c r="E16" s="2200">
        <v>400</v>
      </c>
      <c r="F16" s="310">
        <f>D16+E16</f>
        <v>960</v>
      </c>
      <c r="G16" s="869">
        <f t="shared" si="1"/>
        <v>160</v>
      </c>
      <c r="H16" s="14"/>
      <c r="I16" s="120"/>
      <c r="J16" s="14"/>
    </row>
    <row r="17" spans="1:10" ht="12" customHeight="1" x14ac:dyDescent="0.25">
      <c r="A17" s="2336"/>
      <c r="B17" s="193" t="s">
        <v>383</v>
      </c>
      <c r="C17" s="2198">
        <v>300</v>
      </c>
      <c r="D17" s="2045">
        <v>285</v>
      </c>
      <c r="E17" s="2198">
        <v>150</v>
      </c>
      <c r="F17" s="865">
        <f t="shared" ref="F17:F27" si="2">D17+E17</f>
        <v>435</v>
      </c>
      <c r="G17" s="866">
        <f t="shared" si="1"/>
        <v>145</v>
      </c>
      <c r="H17" s="14"/>
      <c r="I17" s="14"/>
      <c r="J17" s="14"/>
    </row>
    <row r="18" spans="1:10" ht="12" customHeight="1" x14ac:dyDescent="0.25">
      <c r="A18" s="2336"/>
      <c r="B18" s="193" t="s">
        <v>389</v>
      </c>
      <c r="C18" s="2198">
        <v>300</v>
      </c>
      <c r="D18" s="2045">
        <v>280</v>
      </c>
      <c r="E18" s="2198">
        <v>20</v>
      </c>
      <c r="F18" s="865">
        <f t="shared" si="2"/>
        <v>300</v>
      </c>
      <c r="G18" s="866">
        <f t="shared" si="1"/>
        <v>100</v>
      </c>
      <c r="H18" s="14"/>
      <c r="I18" s="14"/>
      <c r="J18" s="14"/>
    </row>
    <row r="19" spans="1:10" ht="12" customHeight="1" x14ac:dyDescent="0.25">
      <c r="A19" s="2336"/>
      <c r="B19" s="141" t="s">
        <v>384</v>
      </c>
      <c r="C19" s="2198">
        <v>800</v>
      </c>
      <c r="D19" s="2045">
        <v>720</v>
      </c>
      <c r="E19" s="2198">
        <v>45</v>
      </c>
      <c r="F19" s="865">
        <f t="shared" si="2"/>
        <v>765</v>
      </c>
      <c r="G19" s="866">
        <f t="shared" si="1"/>
        <v>95.625</v>
      </c>
      <c r="H19" s="14"/>
      <c r="I19" s="14"/>
      <c r="J19" s="14"/>
    </row>
    <row r="20" spans="1:10" ht="12" customHeight="1" x14ac:dyDescent="0.25">
      <c r="A20" s="2336"/>
      <c r="B20" s="141" t="s">
        <v>385</v>
      </c>
      <c r="C20" s="2198">
        <v>600</v>
      </c>
      <c r="D20" s="2045">
        <v>485</v>
      </c>
      <c r="E20" s="2198">
        <v>15</v>
      </c>
      <c r="F20" s="865">
        <f t="shared" si="2"/>
        <v>500</v>
      </c>
      <c r="G20" s="866">
        <f t="shared" si="1"/>
        <v>83.333333333333343</v>
      </c>
      <c r="H20" s="14"/>
      <c r="I20" s="14"/>
      <c r="J20" s="14"/>
    </row>
    <row r="21" spans="1:10" ht="12" customHeight="1" x14ac:dyDescent="0.25">
      <c r="A21" s="2336"/>
      <c r="B21" s="141" t="s">
        <v>477</v>
      </c>
      <c r="C21" s="2198">
        <v>160</v>
      </c>
      <c r="D21" s="2045">
        <v>0</v>
      </c>
      <c r="E21" s="2198">
        <v>60</v>
      </c>
      <c r="F21" s="865">
        <f t="shared" si="2"/>
        <v>60</v>
      </c>
      <c r="G21" s="866">
        <f t="shared" si="1"/>
        <v>37.5</v>
      </c>
      <c r="H21" s="14"/>
      <c r="I21" s="14"/>
      <c r="J21" s="14"/>
    </row>
    <row r="22" spans="1:10" ht="12" customHeight="1" x14ac:dyDescent="0.25">
      <c r="A22" s="2336"/>
      <c r="B22" s="141" t="s">
        <v>202</v>
      </c>
      <c r="C22" s="2198">
        <v>1000</v>
      </c>
      <c r="D22" s="2045">
        <v>855</v>
      </c>
      <c r="E22" s="2198">
        <v>45</v>
      </c>
      <c r="F22" s="865">
        <f t="shared" si="2"/>
        <v>900</v>
      </c>
      <c r="G22" s="866">
        <f t="shared" si="1"/>
        <v>90</v>
      </c>
      <c r="H22" s="14"/>
      <c r="I22" s="14"/>
      <c r="J22" s="14"/>
    </row>
    <row r="23" spans="1:10" ht="12" customHeight="1" x14ac:dyDescent="0.25">
      <c r="A23" s="2581"/>
      <c r="B23" s="141" t="s">
        <v>480</v>
      </c>
      <c r="C23" s="2198">
        <v>300</v>
      </c>
      <c r="D23" s="2045">
        <v>100</v>
      </c>
      <c r="E23" s="2198">
        <v>200</v>
      </c>
      <c r="F23" s="865">
        <f t="shared" si="2"/>
        <v>300</v>
      </c>
      <c r="G23" s="866">
        <f t="shared" si="1"/>
        <v>100</v>
      </c>
      <c r="H23" s="14"/>
      <c r="I23" s="14"/>
      <c r="J23" s="14"/>
    </row>
    <row r="24" spans="1:10" ht="12" customHeight="1" x14ac:dyDescent="0.25">
      <c r="A24" s="2581"/>
      <c r="B24" s="141" t="s">
        <v>386</v>
      </c>
      <c r="C24" s="2198">
        <v>400</v>
      </c>
      <c r="D24" s="2045">
        <v>320</v>
      </c>
      <c r="E24" s="2198">
        <v>80</v>
      </c>
      <c r="F24" s="865">
        <f t="shared" si="2"/>
        <v>400</v>
      </c>
      <c r="G24" s="866">
        <f t="shared" si="1"/>
        <v>100</v>
      </c>
      <c r="H24" s="14"/>
      <c r="I24" s="14"/>
      <c r="J24" s="14"/>
    </row>
    <row r="25" spans="1:10" ht="12" customHeight="1" x14ac:dyDescent="0.25">
      <c r="A25" s="2581"/>
      <c r="B25" s="141" t="s">
        <v>387</v>
      </c>
      <c r="C25" s="2198">
        <v>300</v>
      </c>
      <c r="D25" s="2045">
        <v>110</v>
      </c>
      <c r="E25" s="2198">
        <v>50</v>
      </c>
      <c r="F25" s="865">
        <f t="shared" si="2"/>
        <v>160</v>
      </c>
      <c r="G25" s="866">
        <f t="shared" si="1"/>
        <v>53.333333333333336</v>
      </c>
      <c r="H25" s="14"/>
      <c r="I25" s="14"/>
      <c r="J25" s="14"/>
    </row>
    <row r="26" spans="1:10" ht="12" customHeight="1" x14ac:dyDescent="0.25">
      <c r="A26" s="2581"/>
      <c r="B26" s="141" t="s">
        <v>345</v>
      </c>
      <c r="C26" s="2198">
        <v>500</v>
      </c>
      <c r="D26" s="2045">
        <v>460</v>
      </c>
      <c r="E26" s="2198">
        <v>40</v>
      </c>
      <c r="F26" s="865">
        <f t="shared" si="2"/>
        <v>500</v>
      </c>
      <c r="G26" s="866">
        <f t="shared" si="1"/>
        <v>100</v>
      </c>
      <c r="H26" s="14"/>
      <c r="I26" s="14"/>
      <c r="J26" s="14"/>
    </row>
    <row r="27" spans="1:10" ht="12" customHeight="1" thickBot="1" x14ac:dyDescent="0.3">
      <c r="A27" s="2581"/>
      <c r="B27" s="304" t="s">
        <v>388</v>
      </c>
      <c r="C27" s="2199">
        <v>200</v>
      </c>
      <c r="D27" s="2046">
        <v>10</v>
      </c>
      <c r="E27" s="2199">
        <v>190</v>
      </c>
      <c r="F27" s="868">
        <f t="shared" si="2"/>
        <v>200</v>
      </c>
      <c r="G27" s="867">
        <f t="shared" si="1"/>
        <v>100</v>
      </c>
      <c r="H27" s="14"/>
      <c r="I27" s="14"/>
      <c r="J27" s="14"/>
    </row>
    <row r="28" spans="1:10" ht="12" customHeight="1" thickTop="1" x14ac:dyDescent="0.25">
      <c r="A28" s="2354" t="s">
        <v>33</v>
      </c>
      <c r="B28" s="151" t="s">
        <v>382</v>
      </c>
      <c r="C28" s="1451">
        <v>560</v>
      </c>
      <c r="D28" s="2051">
        <v>374</v>
      </c>
      <c r="E28" s="1451">
        <v>186</v>
      </c>
      <c r="F28" s="519">
        <f>D28+E28</f>
        <v>560</v>
      </c>
      <c r="G28" s="869">
        <f t="shared" si="1"/>
        <v>100</v>
      </c>
      <c r="H28" s="14"/>
      <c r="I28" s="14"/>
      <c r="J28" s="14"/>
    </row>
    <row r="29" spans="1:10" ht="12" customHeight="1" x14ac:dyDescent="0.25">
      <c r="A29" s="2355"/>
      <c r="B29" s="193" t="s">
        <v>383</v>
      </c>
      <c r="C29" s="1201">
        <v>800</v>
      </c>
      <c r="D29" s="2047">
        <v>650</v>
      </c>
      <c r="E29" s="1201">
        <v>50</v>
      </c>
      <c r="F29" s="870">
        <f t="shared" ref="F29:F39" si="3">D29+E29</f>
        <v>700</v>
      </c>
      <c r="G29" s="866">
        <f t="shared" si="1"/>
        <v>87.5</v>
      </c>
      <c r="H29" s="14"/>
      <c r="I29" s="14"/>
      <c r="J29" s="14"/>
    </row>
    <row r="30" spans="1:10" ht="12" customHeight="1" x14ac:dyDescent="0.25">
      <c r="A30" s="2355"/>
      <c r="B30" s="193" t="s">
        <v>389</v>
      </c>
      <c r="C30" s="1201">
        <v>600</v>
      </c>
      <c r="D30" s="2047">
        <v>400</v>
      </c>
      <c r="E30" s="1201">
        <v>100</v>
      </c>
      <c r="F30" s="870">
        <f t="shared" si="3"/>
        <v>500</v>
      </c>
      <c r="G30" s="866">
        <f t="shared" si="1"/>
        <v>83.333333333333343</v>
      </c>
      <c r="H30" s="14"/>
      <c r="I30" s="14"/>
      <c r="J30" s="14"/>
    </row>
    <row r="31" spans="1:10" ht="12" customHeight="1" x14ac:dyDescent="0.25">
      <c r="A31" s="2355"/>
      <c r="B31" s="141" t="s">
        <v>384</v>
      </c>
      <c r="C31" s="2198">
        <v>600</v>
      </c>
      <c r="D31" s="2048">
        <v>400</v>
      </c>
      <c r="E31" s="2198">
        <v>100</v>
      </c>
      <c r="F31" s="870">
        <f t="shared" si="3"/>
        <v>500</v>
      </c>
      <c r="G31" s="866">
        <f t="shared" si="1"/>
        <v>83.333333333333343</v>
      </c>
      <c r="H31" s="14"/>
      <c r="I31" s="14"/>
      <c r="J31" s="14"/>
    </row>
    <row r="32" spans="1:10" ht="12" customHeight="1" x14ac:dyDescent="0.25">
      <c r="A32" s="2355"/>
      <c r="B32" s="141" t="s">
        <v>385</v>
      </c>
      <c r="C32" s="2198">
        <v>260</v>
      </c>
      <c r="D32" s="2048">
        <v>110</v>
      </c>
      <c r="E32" s="2198">
        <v>30</v>
      </c>
      <c r="F32" s="870">
        <f t="shared" si="3"/>
        <v>140</v>
      </c>
      <c r="G32" s="866">
        <f t="shared" si="1"/>
        <v>53.846153846153847</v>
      </c>
    </row>
    <row r="33" spans="1:10" ht="12" customHeight="1" x14ac:dyDescent="0.25">
      <c r="A33" s="2355"/>
      <c r="B33" s="141" t="s">
        <v>477</v>
      </c>
      <c r="C33" s="2198">
        <v>280</v>
      </c>
      <c r="D33" s="2048">
        <v>187</v>
      </c>
      <c r="E33" s="2198">
        <v>93</v>
      </c>
      <c r="F33" s="870">
        <f t="shared" si="3"/>
        <v>280</v>
      </c>
      <c r="G33" s="866">
        <f t="shared" si="1"/>
        <v>100</v>
      </c>
    </row>
    <row r="34" spans="1:10" ht="12" customHeight="1" x14ac:dyDescent="0.25">
      <c r="A34" s="2355"/>
      <c r="B34" s="141" t="s">
        <v>202</v>
      </c>
      <c r="C34" s="2198">
        <v>800</v>
      </c>
      <c r="D34" s="2048">
        <v>650</v>
      </c>
      <c r="E34" s="2198">
        <v>50</v>
      </c>
      <c r="F34" s="870">
        <f t="shared" si="3"/>
        <v>700</v>
      </c>
      <c r="G34" s="866">
        <f t="shared" si="1"/>
        <v>87.5</v>
      </c>
    </row>
    <row r="35" spans="1:10" ht="12" customHeight="1" x14ac:dyDescent="0.25">
      <c r="A35" s="2355"/>
      <c r="B35" s="141" t="s">
        <v>480</v>
      </c>
      <c r="C35" s="2198">
        <v>320</v>
      </c>
      <c r="D35" s="2048">
        <v>15</v>
      </c>
      <c r="E35" s="2198">
        <v>305</v>
      </c>
      <c r="F35" s="870">
        <f t="shared" si="3"/>
        <v>320</v>
      </c>
      <c r="G35" s="866">
        <f t="shared" si="1"/>
        <v>100</v>
      </c>
    </row>
    <row r="36" spans="1:10" ht="12" customHeight="1" x14ac:dyDescent="0.25">
      <c r="A36" s="2355"/>
      <c r="B36" s="141" t="s">
        <v>386</v>
      </c>
      <c r="C36" s="2198">
        <v>680</v>
      </c>
      <c r="D36" s="2048">
        <v>454</v>
      </c>
      <c r="E36" s="2198">
        <v>226</v>
      </c>
      <c r="F36" s="870">
        <f t="shared" si="3"/>
        <v>680</v>
      </c>
      <c r="G36" s="866">
        <f t="shared" si="1"/>
        <v>100</v>
      </c>
    </row>
    <row r="37" spans="1:10" ht="12" customHeight="1" x14ac:dyDescent="0.25">
      <c r="A37" s="2355"/>
      <c r="B37" s="141" t="s">
        <v>387</v>
      </c>
      <c r="C37" s="2198">
        <v>100</v>
      </c>
      <c r="D37" s="2048">
        <v>50</v>
      </c>
      <c r="E37" s="2198">
        <v>30</v>
      </c>
      <c r="F37" s="870">
        <f t="shared" si="3"/>
        <v>80</v>
      </c>
      <c r="G37" s="866">
        <f t="shared" si="1"/>
        <v>80</v>
      </c>
    </row>
    <row r="38" spans="1:10" ht="12" customHeight="1" x14ac:dyDescent="0.25">
      <c r="A38" s="2355"/>
      <c r="B38" s="141" t="s">
        <v>345</v>
      </c>
      <c r="C38" s="2198">
        <v>150</v>
      </c>
      <c r="D38" s="2048">
        <v>100</v>
      </c>
      <c r="E38" s="2198">
        <v>50</v>
      </c>
      <c r="F38" s="870">
        <f t="shared" si="3"/>
        <v>150</v>
      </c>
      <c r="G38" s="866">
        <f t="shared" si="1"/>
        <v>100</v>
      </c>
    </row>
    <row r="39" spans="1:10" ht="12" customHeight="1" thickBot="1" x14ac:dyDescent="0.3">
      <c r="A39" s="2356"/>
      <c r="B39" s="143" t="s">
        <v>388</v>
      </c>
      <c r="C39" s="2199">
        <v>320</v>
      </c>
      <c r="D39" s="2049">
        <v>20</v>
      </c>
      <c r="E39" s="2199">
        <v>300</v>
      </c>
      <c r="F39" s="507">
        <f t="shared" si="3"/>
        <v>320</v>
      </c>
      <c r="G39" s="867">
        <f t="shared" si="1"/>
        <v>100</v>
      </c>
    </row>
    <row r="40" spans="1:10" ht="12" customHeight="1" thickTop="1" x14ac:dyDescent="0.25">
      <c r="A40" s="305"/>
      <c r="B40" s="223"/>
      <c r="C40" s="2201"/>
      <c r="D40" s="280"/>
      <c r="E40" s="2201"/>
      <c r="F40" s="120"/>
      <c r="G40" s="84">
        <v>57</v>
      </c>
    </row>
    <row r="41" spans="1:10" ht="15.75" thickBot="1" x14ac:dyDescent="0.3">
      <c r="A41" s="8" t="s">
        <v>764</v>
      </c>
      <c r="C41" s="2202"/>
    </row>
    <row r="42" spans="1:10" ht="15.75" customHeight="1" thickTop="1" x14ac:dyDescent="0.25">
      <c r="A42" s="2354" t="s">
        <v>28</v>
      </c>
      <c r="B42" s="2588" t="s">
        <v>77</v>
      </c>
      <c r="C42" s="2590" t="s">
        <v>540</v>
      </c>
      <c r="D42" s="2352" t="s">
        <v>381</v>
      </c>
      <c r="E42" s="2352"/>
      <c r="F42" s="2501"/>
      <c r="G42" s="2415" t="s">
        <v>394</v>
      </c>
      <c r="H42" s="14"/>
      <c r="I42" s="14"/>
      <c r="J42" s="14"/>
    </row>
    <row r="43" spans="1:10" ht="15.75" thickBot="1" x14ac:dyDescent="0.3">
      <c r="A43" s="2356"/>
      <c r="B43" s="2589"/>
      <c r="C43" s="2591"/>
      <c r="D43" s="166" t="s">
        <v>374</v>
      </c>
      <c r="E43" s="166" t="s">
        <v>375</v>
      </c>
      <c r="F43" s="864" t="s">
        <v>17</v>
      </c>
      <c r="G43" s="2416"/>
      <c r="H43" s="14"/>
      <c r="I43" s="14"/>
      <c r="J43" s="14"/>
    </row>
    <row r="44" spans="1:10" ht="12" customHeight="1" thickTop="1" x14ac:dyDescent="0.25">
      <c r="A44" s="2580" t="s">
        <v>34</v>
      </c>
      <c r="B44" s="23" t="s">
        <v>382</v>
      </c>
      <c r="C44" s="1443">
        <v>240</v>
      </c>
      <c r="D44" s="2050">
        <v>80</v>
      </c>
      <c r="E44" s="1443">
        <v>70</v>
      </c>
      <c r="F44" s="519">
        <f>D44+E44</f>
        <v>150</v>
      </c>
      <c r="G44" s="866">
        <f>F44/C44*100</f>
        <v>62.5</v>
      </c>
      <c r="H44" s="70"/>
      <c r="I44" s="70"/>
      <c r="J44" s="70"/>
    </row>
    <row r="45" spans="1:10" ht="12" customHeight="1" x14ac:dyDescent="0.25">
      <c r="A45" s="2336"/>
      <c r="B45" s="193" t="s">
        <v>383</v>
      </c>
      <c r="C45" s="1201">
        <v>120</v>
      </c>
      <c r="D45" s="2047">
        <v>60</v>
      </c>
      <c r="E45" s="1201">
        <v>45</v>
      </c>
      <c r="F45" s="871">
        <f t="shared" ref="F45:F88" si="4">D45+E45</f>
        <v>105</v>
      </c>
      <c r="G45" s="866">
        <f t="shared" ref="G45:G87" si="5">F45/C45*100</f>
        <v>87.5</v>
      </c>
      <c r="H45" s="70"/>
      <c r="I45" s="70"/>
      <c r="J45" s="70"/>
    </row>
    <row r="46" spans="1:10" ht="12" customHeight="1" x14ac:dyDescent="0.25">
      <c r="A46" s="2336"/>
      <c r="B46" s="193" t="s">
        <v>389</v>
      </c>
      <c r="C46" s="1201">
        <v>380</v>
      </c>
      <c r="D46" s="2047">
        <v>180</v>
      </c>
      <c r="E46" s="1201">
        <v>60</v>
      </c>
      <c r="F46" s="871">
        <f t="shared" si="4"/>
        <v>240</v>
      </c>
      <c r="G46" s="866">
        <f t="shared" si="5"/>
        <v>63.157894736842103</v>
      </c>
      <c r="H46" s="14"/>
      <c r="I46" s="14"/>
      <c r="J46" s="14"/>
    </row>
    <row r="47" spans="1:10" ht="12" customHeight="1" x14ac:dyDescent="0.25">
      <c r="A47" s="2336"/>
      <c r="B47" s="141" t="s">
        <v>384</v>
      </c>
      <c r="C47" s="2198">
        <v>480</v>
      </c>
      <c r="D47" s="2048">
        <v>200</v>
      </c>
      <c r="E47" s="2198">
        <v>356</v>
      </c>
      <c r="F47" s="871">
        <f t="shared" si="4"/>
        <v>556</v>
      </c>
      <c r="G47" s="866">
        <f t="shared" si="5"/>
        <v>115.83333333333334</v>
      </c>
      <c r="H47" s="14"/>
      <c r="I47" s="14"/>
      <c r="J47" s="14"/>
    </row>
    <row r="48" spans="1:10" ht="12" customHeight="1" x14ac:dyDescent="0.25">
      <c r="A48" s="2336"/>
      <c r="B48" s="141" t="s">
        <v>385</v>
      </c>
      <c r="C48" s="2198">
        <v>100</v>
      </c>
      <c r="D48" s="2048">
        <v>48</v>
      </c>
      <c r="E48" s="2198">
        <v>23</v>
      </c>
      <c r="F48" s="871">
        <f t="shared" si="4"/>
        <v>71</v>
      </c>
      <c r="G48" s="866">
        <f t="shared" si="5"/>
        <v>71</v>
      </c>
      <c r="H48" s="14"/>
      <c r="I48" s="14"/>
      <c r="J48" s="14"/>
    </row>
    <row r="49" spans="1:10" ht="12" customHeight="1" x14ac:dyDescent="0.25">
      <c r="A49" s="2336"/>
      <c r="B49" s="141" t="s">
        <v>477</v>
      </c>
      <c r="C49" s="2198">
        <v>241</v>
      </c>
      <c r="D49" s="2048">
        <v>114</v>
      </c>
      <c r="E49" s="2198">
        <v>127</v>
      </c>
      <c r="F49" s="871">
        <f t="shared" si="4"/>
        <v>241</v>
      </c>
      <c r="G49" s="866">
        <f t="shared" si="5"/>
        <v>100</v>
      </c>
      <c r="H49" s="14"/>
      <c r="I49" s="14"/>
      <c r="J49" s="14"/>
    </row>
    <row r="50" spans="1:10" ht="12" customHeight="1" x14ac:dyDescent="0.25">
      <c r="A50" s="2336"/>
      <c r="B50" s="141" t="s">
        <v>202</v>
      </c>
      <c r="C50" s="2198">
        <v>560</v>
      </c>
      <c r="D50" s="2048">
        <v>350</v>
      </c>
      <c r="E50" s="2198">
        <v>140</v>
      </c>
      <c r="F50" s="871">
        <f t="shared" si="4"/>
        <v>490</v>
      </c>
      <c r="G50" s="866">
        <f t="shared" si="5"/>
        <v>87.5</v>
      </c>
      <c r="H50" s="14"/>
      <c r="I50" s="14"/>
      <c r="J50" s="14"/>
    </row>
    <row r="51" spans="1:10" ht="12" customHeight="1" x14ac:dyDescent="0.25">
      <c r="A51" s="2581"/>
      <c r="B51" s="141" t="s">
        <v>480</v>
      </c>
      <c r="C51" s="2198">
        <v>145</v>
      </c>
      <c r="D51" s="2048">
        <v>35</v>
      </c>
      <c r="E51" s="2198">
        <v>80</v>
      </c>
      <c r="F51" s="871">
        <f t="shared" si="4"/>
        <v>115</v>
      </c>
      <c r="G51" s="866">
        <f t="shared" si="5"/>
        <v>79.310344827586206</v>
      </c>
      <c r="H51" s="14"/>
      <c r="I51" s="14"/>
      <c r="J51" s="14"/>
    </row>
    <row r="52" spans="1:10" ht="12" customHeight="1" x14ac:dyDescent="0.25">
      <c r="A52" s="2581"/>
      <c r="B52" s="141" t="s">
        <v>386</v>
      </c>
      <c r="C52" s="2198">
        <v>450</v>
      </c>
      <c r="D52" s="2048">
        <v>345</v>
      </c>
      <c r="E52" s="2198">
        <v>95</v>
      </c>
      <c r="F52" s="871">
        <f t="shared" si="4"/>
        <v>440</v>
      </c>
      <c r="G52" s="866">
        <f t="shared" si="5"/>
        <v>97.777777777777771</v>
      </c>
      <c r="H52" s="14"/>
      <c r="I52" s="14"/>
      <c r="J52" s="14"/>
    </row>
    <row r="53" spans="1:10" ht="12" customHeight="1" x14ac:dyDescent="0.25">
      <c r="A53" s="2581"/>
      <c r="B53" s="141" t="s">
        <v>387</v>
      </c>
      <c r="C53" s="2198">
        <v>78</v>
      </c>
      <c r="D53" s="2048">
        <v>50</v>
      </c>
      <c r="E53" s="2198">
        <v>21</v>
      </c>
      <c r="F53" s="871">
        <f t="shared" si="4"/>
        <v>71</v>
      </c>
      <c r="G53" s="866">
        <f t="shared" si="5"/>
        <v>91.025641025641022</v>
      </c>
      <c r="H53" s="14"/>
      <c r="I53" s="14"/>
      <c r="J53" s="14"/>
    </row>
    <row r="54" spans="1:10" ht="12" customHeight="1" x14ac:dyDescent="0.25">
      <c r="A54" s="2581"/>
      <c r="B54" s="141" t="s">
        <v>345</v>
      </c>
      <c r="C54" s="2198">
        <v>185</v>
      </c>
      <c r="D54" s="2048">
        <v>85</v>
      </c>
      <c r="E54" s="2198">
        <v>39</v>
      </c>
      <c r="F54" s="871">
        <f t="shared" si="4"/>
        <v>124</v>
      </c>
      <c r="G54" s="866">
        <f t="shared" si="5"/>
        <v>67.027027027027032</v>
      </c>
      <c r="H54" s="14"/>
      <c r="I54" s="14"/>
      <c r="J54" s="14"/>
    </row>
    <row r="55" spans="1:10" ht="12" customHeight="1" thickBot="1" x14ac:dyDescent="0.3">
      <c r="A55" s="2581"/>
      <c r="B55" s="143" t="s">
        <v>388</v>
      </c>
      <c r="C55" s="2203">
        <v>230</v>
      </c>
      <c r="D55" s="2035">
        <v>45</v>
      </c>
      <c r="E55" s="2203">
        <v>200</v>
      </c>
      <c r="F55" s="872">
        <f t="shared" si="4"/>
        <v>245</v>
      </c>
      <c r="G55" s="867">
        <f t="shared" si="5"/>
        <v>106.5217391304348</v>
      </c>
      <c r="H55" s="14"/>
      <c r="I55" s="14"/>
      <c r="J55" s="14"/>
    </row>
    <row r="56" spans="1:10" ht="12" customHeight="1" thickTop="1" x14ac:dyDescent="0.25">
      <c r="A56" s="2362" t="s">
        <v>35</v>
      </c>
      <c r="B56" s="504" t="s">
        <v>382</v>
      </c>
      <c r="C56" s="2204">
        <v>220</v>
      </c>
      <c r="D56" s="2033">
        <v>130</v>
      </c>
      <c r="E56" s="2204">
        <v>25</v>
      </c>
      <c r="F56" s="519">
        <f t="shared" si="4"/>
        <v>155</v>
      </c>
      <c r="G56" s="869">
        <f t="shared" si="5"/>
        <v>70.454545454545453</v>
      </c>
      <c r="H56" s="14"/>
      <c r="I56" s="14"/>
      <c r="J56" s="14"/>
    </row>
    <row r="57" spans="1:10" ht="12" customHeight="1" x14ac:dyDescent="0.25">
      <c r="A57" s="2363"/>
      <c r="B57" s="502" t="s">
        <v>383</v>
      </c>
      <c r="C57" s="2205">
        <v>320</v>
      </c>
      <c r="D57" s="2034">
        <v>100</v>
      </c>
      <c r="E57" s="2205">
        <v>10</v>
      </c>
      <c r="F57" s="870">
        <f t="shared" si="4"/>
        <v>110</v>
      </c>
      <c r="G57" s="866">
        <f t="shared" si="5"/>
        <v>34.375</v>
      </c>
      <c r="H57" s="14"/>
      <c r="I57" s="14"/>
      <c r="J57" s="14"/>
    </row>
    <row r="58" spans="1:10" ht="12" customHeight="1" x14ac:dyDescent="0.25">
      <c r="A58" s="2363"/>
      <c r="B58" s="502" t="s">
        <v>389</v>
      </c>
      <c r="C58" s="2205">
        <v>320</v>
      </c>
      <c r="D58" s="2034">
        <v>100</v>
      </c>
      <c r="E58" s="2205">
        <v>2</v>
      </c>
      <c r="F58" s="870">
        <f t="shared" si="4"/>
        <v>102</v>
      </c>
      <c r="G58" s="866">
        <f t="shared" si="5"/>
        <v>31.874999999999996</v>
      </c>
      <c r="H58" s="14"/>
      <c r="I58" s="14"/>
      <c r="J58" s="14"/>
    </row>
    <row r="59" spans="1:10" ht="12" customHeight="1" x14ac:dyDescent="0.25">
      <c r="A59" s="2363"/>
      <c r="B59" s="502" t="s">
        <v>384</v>
      </c>
      <c r="C59" s="2205">
        <v>320</v>
      </c>
      <c r="D59" s="2034">
        <v>40</v>
      </c>
      <c r="E59" s="2205">
        <v>45</v>
      </c>
      <c r="F59" s="870">
        <f t="shared" si="4"/>
        <v>85</v>
      </c>
      <c r="G59" s="866">
        <f t="shared" si="5"/>
        <v>26.5625</v>
      </c>
      <c r="H59" s="14"/>
      <c r="I59" s="14"/>
      <c r="J59" s="14"/>
    </row>
    <row r="60" spans="1:10" ht="12" customHeight="1" x14ac:dyDescent="0.25">
      <c r="A60" s="2363"/>
      <c r="B60" s="502" t="s">
        <v>385</v>
      </c>
      <c r="C60" s="2205">
        <v>0</v>
      </c>
      <c r="D60" s="2034">
        <v>0</v>
      </c>
      <c r="E60" s="2205">
        <v>0</v>
      </c>
      <c r="F60" s="870">
        <f t="shared" si="4"/>
        <v>0</v>
      </c>
      <c r="G60" s="866" t="e">
        <f t="shared" si="5"/>
        <v>#DIV/0!</v>
      </c>
      <c r="H60" s="14"/>
      <c r="I60" s="14"/>
      <c r="J60" s="14"/>
    </row>
    <row r="61" spans="1:10" ht="12" customHeight="1" x14ac:dyDescent="0.25">
      <c r="A61" s="2363"/>
      <c r="B61" s="502" t="s">
        <v>575</v>
      </c>
      <c r="C61" s="2205">
        <v>0</v>
      </c>
      <c r="D61" s="2034">
        <v>0</v>
      </c>
      <c r="E61" s="2205">
        <v>0</v>
      </c>
      <c r="F61" s="870">
        <f t="shared" si="4"/>
        <v>0</v>
      </c>
      <c r="G61" s="866" t="e">
        <f t="shared" si="5"/>
        <v>#DIV/0!</v>
      </c>
      <c r="H61" s="14"/>
      <c r="I61" s="14"/>
      <c r="J61" s="14"/>
    </row>
    <row r="62" spans="1:10" ht="12" customHeight="1" x14ac:dyDescent="0.25">
      <c r="A62" s="2363"/>
      <c r="B62" s="502" t="s">
        <v>202</v>
      </c>
      <c r="C62" s="2205">
        <v>0</v>
      </c>
      <c r="D62" s="2034">
        <v>0</v>
      </c>
      <c r="E62" s="2205">
        <v>0</v>
      </c>
      <c r="F62" s="870">
        <f t="shared" si="4"/>
        <v>0</v>
      </c>
      <c r="G62" s="866" t="e">
        <f t="shared" si="5"/>
        <v>#DIV/0!</v>
      </c>
      <c r="H62" s="14"/>
      <c r="I62" s="14"/>
      <c r="J62" s="14"/>
    </row>
    <row r="63" spans="1:10" ht="12" customHeight="1" x14ac:dyDescent="0.25">
      <c r="A63" s="2363"/>
      <c r="B63" s="502" t="s">
        <v>480</v>
      </c>
      <c r="C63" s="2205">
        <v>100</v>
      </c>
      <c r="D63" s="2034">
        <v>25</v>
      </c>
      <c r="E63" s="2205">
        <v>75</v>
      </c>
      <c r="F63" s="870">
        <f t="shared" si="4"/>
        <v>100</v>
      </c>
      <c r="G63" s="866">
        <f t="shared" si="5"/>
        <v>100</v>
      </c>
      <c r="H63" s="14"/>
      <c r="I63" s="14"/>
      <c r="J63" s="14"/>
    </row>
    <row r="64" spans="1:10" ht="12" customHeight="1" x14ac:dyDescent="0.25">
      <c r="A64" s="2363"/>
      <c r="B64" s="502" t="s">
        <v>386</v>
      </c>
      <c r="C64" s="2027">
        <v>0</v>
      </c>
      <c r="D64" s="2027">
        <v>0</v>
      </c>
      <c r="E64" s="2027">
        <v>0</v>
      </c>
      <c r="F64" s="870">
        <f t="shared" si="4"/>
        <v>0</v>
      </c>
      <c r="G64" s="866" t="e">
        <f t="shared" si="5"/>
        <v>#DIV/0!</v>
      </c>
      <c r="H64" s="14"/>
      <c r="I64" s="14"/>
      <c r="J64" s="14"/>
    </row>
    <row r="65" spans="1:10" ht="12" customHeight="1" x14ac:dyDescent="0.25">
      <c r="A65" s="2363"/>
      <c r="B65" s="502" t="s">
        <v>387</v>
      </c>
      <c r="C65" s="2027">
        <v>320</v>
      </c>
      <c r="D65" s="2036">
        <v>70</v>
      </c>
      <c r="E65" s="2027">
        <v>20</v>
      </c>
      <c r="F65" s="870">
        <f t="shared" si="4"/>
        <v>90</v>
      </c>
      <c r="G65" s="866">
        <f t="shared" si="5"/>
        <v>28.125</v>
      </c>
      <c r="H65" s="14"/>
      <c r="I65" s="14"/>
      <c r="J65" s="14"/>
    </row>
    <row r="66" spans="1:10" ht="12" customHeight="1" x14ac:dyDescent="0.25">
      <c r="A66" s="2363"/>
      <c r="B66" s="502" t="s">
        <v>345</v>
      </c>
      <c r="C66" s="2027">
        <v>100</v>
      </c>
      <c r="D66" s="2027">
        <v>10</v>
      </c>
      <c r="E66" s="2027">
        <v>57</v>
      </c>
      <c r="F66" s="870">
        <f t="shared" si="4"/>
        <v>67</v>
      </c>
      <c r="G66" s="866">
        <f t="shared" si="5"/>
        <v>67</v>
      </c>
      <c r="H66" s="14"/>
      <c r="I66" s="14"/>
      <c r="J66" s="14"/>
    </row>
    <row r="67" spans="1:10" ht="12" customHeight="1" thickBot="1" x14ac:dyDescent="0.3">
      <c r="A67" s="2363"/>
      <c r="B67" s="502" t="s">
        <v>388</v>
      </c>
      <c r="C67" s="2025">
        <v>100</v>
      </c>
      <c r="D67" s="2053">
        <v>0</v>
      </c>
      <c r="E67" s="2025">
        <v>50</v>
      </c>
      <c r="F67" s="507">
        <f t="shared" si="4"/>
        <v>50</v>
      </c>
      <c r="G67" s="867">
        <f t="shared" si="5"/>
        <v>50</v>
      </c>
      <c r="H67" s="14"/>
      <c r="I67" s="14"/>
      <c r="J67" s="14"/>
    </row>
    <row r="68" spans="1:10" ht="12" hidden="1" customHeight="1" x14ac:dyDescent="0.25">
      <c r="A68" s="376"/>
      <c r="B68" s="503" t="s">
        <v>477</v>
      </c>
      <c r="C68" s="2206"/>
      <c r="D68" s="279"/>
      <c r="E68" s="2206"/>
      <c r="F68" s="165">
        <f t="shared" si="4"/>
        <v>0</v>
      </c>
      <c r="G68" s="303" t="e">
        <f t="shared" si="5"/>
        <v>#DIV/0!</v>
      </c>
      <c r="H68" s="14"/>
      <c r="I68" s="14"/>
      <c r="J68" s="14"/>
    </row>
    <row r="69" spans="1:10" ht="12" hidden="1" customHeight="1" x14ac:dyDescent="0.25">
      <c r="A69" s="376"/>
      <c r="B69" s="141" t="s">
        <v>202</v>
      </c>
      <c r="C69" s="2198"/>
      <c r="D69" s="142"/>
      <c r="E69" s="2198"/>
      <c r="F69" s="165">
        <f t="shared" si="4"/>
        <v>0</v>
      </c>
      <c r="G69" s="303" t="e">
        <f t="shared" si="5"/>
        <v>#DIV/0!</v>
      </c>
      <c r="H69" s="14"/>
      <c r="I69" s="14"/>
      <c r="J69" s="14"/>
    </row>
    <row r="70" spans="1:10" ht="12" hidden="1" customHeight="1" x14ac:dyDescent="0.25">
      <c r="A70" s="376"/>
      <c r="B70" s="141" t="s">
        <v>480</v>
      </c>
      <c r="C70" s="2198"/>
      <c r="D70" s="142"/>
      <c r="E70" s="2198"/>
      <c r="F70" s="165">
        <f t="shared" si="4"/>
        <v>0</v>
      </c>
      <c r="G70" s="303" t="e">
        <f t="shared" si="5"/>
        <v>#DIV/0!</v>
      </c>
      <c r="H70" s="14"/>
      <c r="I70" s="14"/>
      <c r="J70" s="14"/>
    </row>
    <row r="71" spans="1:10" ht="12" hidden="1" customHeight="1" x14ac:dyDescent="0.25">
      <c r="A71" s="376"/>
      <c r="B71" s="141" t="s">
        <v>386</v>
      </c>
      <c r="C71" s="2198"/>
      <c r="D71" s="142"/>
      <c r="E71" s="2198"/>
      <c r="F71" s="165">
        <f t="shared" si="4"/>
        <v>0</v>
      </c>
      <c r="G71" s="303" t="e">
        <f t="shared" si="5"/>
        <v>#DIV/0!</v>
      </c>
      <c r="H71" s="14"/>
      <c r="I71" s="14"/>
      <c r="J71" s="14"/>
    </row>
    <row r="72" spans="1:10" ht="12" hidden="1" customHeight="1" x14ac:dyDescent="0.25">
      <c r="A72" s="376"/>
      <c r="B72" s="141" t="s">
        <v>387</v>
      </c>
      <c r="C72" s="2198"/>
      <c r="D72" s="142"/>
      <c r="E72" s="2198"/>
      <c r="F72" s="165">
        <f t="shared" si="4"/>
        <v>0</v>
      </c>
      <c r="G72" s="303" t="e">
        <f t="shared" si="5"/>
        <v>#DIV/0!</v>
      </c>
      <c r="H72" s="14"/>
      <c r="I72" s="14"/>
      <c r="J72" s="14"/>
    </row>
    <row r="73" spans="1:10" ht="12" hidden="1" customHeight="1" x14ac:dyDescent="0.25">
      <c r="A73" s="376"/>
      <c r="B73" s="141" t="s">
        <v>345</v>
      </c>
      <c r="C73" s="2198"/>
      <c r="D73" s="142"/>
      <c r="E73" s="2198"/>
      <c r="F73" s="165">
        <f t="shared" si="4"/>
        <v>0</v>
      </c>
      <c r="G73" s="303" t="e">
        <f t="shared" si="5"/>
        <v>#DIV/0!</v>
      </c>
      <c r="H73" s="14"/>
      <c r="I73" s="14"/>
      <c r="J73" s="14"/>
    </row>
    <row r="74" spans="1:10" ht="12" hidden="1" customHeight="1" x14ac:dyDescent="0.25">
      <c r="A74" s="376"/>
      <c r="B74" s="141" t="s">
        <v>388</v>
      </c>
      <c r="C74" s="2203"/>
      <c r="D74" s="278"/>
      <c r="E74" s="2203"/>
      <c r="F74" s="165">
        <f t="shared" si="4"/>
        <v>0</v>
      </c>
      <c r="G74" s="303" t="e">
        <f t="shared" si="5"/>
        <v>#DIV/0!</v>
      </c>
      <c r="H74" s="14"/>
      <c r="I74" s="14"/>
      <c r="J74" s="14"/>
    </row>
    <row r="75" spans="1:10" ht="12" hidden="1" customHeight="1" thickBot="1" x14ac:dyDescent="0.3">
      <c r="A75" s="377"/>
      <c r="B75" s="143" t="s">
        <v>85</v>
      </c>
      <c r="C75" s="2199"/>
      <c r="D75" s="149"/>
      <c r="E75" s="1569"/>
      <c r="F75" s="165">
        <f t="shared" si="4"/>
        <v>0</v>
      </c>
      <c r="G75" s="303" t="e">
        <f t="shared" si="5"/>
        <v>#DIV/0!</v>
      </c>
      <c r="H75" s="14"/>
      <c r="I75" s="14"/>
      <c r="J75" s="14"/>
    </row>
    <row r="76" spans="1:10" ht="12" customHeight="1" thickTop="1" x14ac:dyDescent="0.25">
      <c r="A76" s="2338" t="s">
        <v>36</v>
      </c>
      <c r="B76" s="151" t="s">
        <v>382</v>
      </c>
      <c r="C76" s="1704">
        <v>1760</v>
      </c>
      <c r="D76" s="2054">
        <v>960</v>
      </c>
      <c r="E76" s="2198">
        <v>940</v>
      </c>
      <c r="F76" s="871">
        <f t="shared" si="4"/>
        <v>1900</v>
      </c>
      <c r="G76" s="873">
        <f t="shared" si="5"/>
        <v>107.95454545454545</v>
      </c>
      <c r="H76" s="14"/>
      <c r="I76" s="14"/>
      <c r="J76" s="14"/>
    </row>
    <row r="77" spans="1:10" ht="12" customHeight="1" x14ac:dyDescent="0.25">
      <c r="A77" s="2339"/>
      <c r="B77" s="23" t="s">
        <v>383</v>
      </c>
      <c r="C77" s="1704">
        <v>880</v>
      </c>
      <c r="D77" s="2055">
        <v>620</v>
      </c>
      <c r="E77" s="1201">
        <v>220</v>
      </c>
      <c r="F77" s="871">
        <f t="shared" si="4"/>
        <v>840</v>
      </c>
      <c r="G77" s="866">
        <f t="shared" si="5"/>
        <v>95.454545454545453</v>
      </c>
      <c r="H77" s="14"/>
      <c r="I77" s="14"/>
      <c r="J77" s="14"/>
    </row>
    <row r="78" spans="1:10" ht="12" customHeight="1" x14ac:dyDescent="0.25">
      <c r="A78" s="2339"/>
      <c r="B78" s="193" t="s">
        <v>389</v>
      </c>
      <c r="C78" s="1704">
        <v>880</v>
      </c>
      <c r="D78" s="2056">
        <v>720</v>
      </c>
      <c r="E78" s="2198">
        <v>240</v>
      </c>
      <c r="F78" s="871">
        <f t="shared" si="4"/>
        <v>960</v>
      </c>
      <c r="G78" s="866">
        <f t="shared" si="5"/>
        <v>109.09090909090908</v>
      </c>
      <c r="H78" s="14"/>
      <c r="I78" s="14"/>
      <c r="J78" s="14"/>
    </row>
    <row r="79" spans="1:10" ht="12" customHeight="1" x14ac:dyDescent="0.25">
      <c r="A79" s="2339"/>
      <c r="B79" s="141" t="s">
        <v>384</v>
      </c>
      <c r="C79" s="1704">
        <v>880</v>
      </c>
      <c r="D79" s="2057">
        <v>460</v>
      </c>
      <c r="E79" s="2198">
        <v>840</v>
      </c>
      <c r="F79" s="871">
        <f t="shared" si="4"/>
        <v>1300</v>
      </c>
      <c r="G79" s="866">
        <f t="shared" si="5"/>
        <v>147.72727272727272</v>
      </c>
      <c r="H79" s="14"/>
      <c r="I79" s="14"/>
      <c r="J79" s="14"/>
    </row>
    <row r="80" spans="1:10" ht="12" customHeight="1" x14ac:dyDescent="0.25">
      <c r="A80" s="2339"/>
      <c r="B80" s="141" t="s">
        <v>385</v>
      </c>
      <c r="C80" s="1704">
        <v>560</v>
      </c>
      <c r="D80" s="2058">
        <v>600</v>
      </c>
      <c r="E80" s="2198">
        <v>220</v>
      </c>
      <c r="F80" s="871">
        <f t="shared" si="4"/>
        <v>820</v>
      </c>
      <c r="G80" s="866">
        <f t="shared" si="5"/>
        <v>146.42857142857142</v>
      </c>
      <c r="H80" s="14"/>
      <c r="I80" s="14"/>
      <c r="J80" s="14"/>
    </row>
    <row r="81" spans="1:10" ht="12" customHeight="1" x14ac:dyDescent="0.25">
      <c r="A81" s="2339"/>
      <c r="B81" s="141" t="s">
        <v>477</v>
      </c>
      <c r="C81" s="1704">
        <v>840</v>
      </c>
      <c r="D81" s="2072">
        <v>400</v>
      </c>
      <c r="E81" s="2198">
        <v>440</v>
      </c>
      <c r="F81" s="871">
        <f t="shared" si="4"/>
        <v>840</v>
      </c>
      <c r="G81" s="866">
        <f t="shared" si="5"/>
        <v>100</v>
      </c>
      <c r="H81" s="14"/>
      <c r="I81" s="14"/>
      <c r="J81" s="14"/>
    </row>
    <row r="82" spans="1:10" ht="12" customHeight="1" x14ac:dyDescent="0.25">
      <c r="A82" s="2339"/>
      <c r="B82" s="141" t="s">
        <v>202</v>
      </c>
      <c r="C82" s="2207">
        <v>880</v>
      </c>
      <c r="D82" s="2077">
        <v>620</v>
      </c>
      <c r="E82" s="1443">
        <v>320</v>
      </c>
      <c r="F82" s="871">
        <f t="shared" si="4"/>
        <v>940</v>
      </c>
      <c r="G82" s="866">
        <f t="shared" si="5"/>
        <v>106.81818181818181</v>
      </c>
      <c r="H82" s="14"/>
      <c r="I82" s="14"/>
      <c r="J82" s="14"/>
    </row>
    <row r="83" spans="1:10" ht="12" customHeight="1" x14ac:dyDescent="0.25">
      <c r="A83" s="2339"/>
      <c r="B83" s="141" t="s">
        <v>480</v>
      </c>
      <c r="C83" s="2198"/>
      <c r="D83" s="142"/>
      <c r="E83" s="2198"/>
      <c r="F83" s="871">
        <f t="shared" si="4"/>
        <v>0</v>
      </c>
      <c r="G83" s="866" t="e">
        <f t="shared" si="5"/>
        <v>#DIV/0!</v>
      </c>
      <c r="H83" s="14"/>
      <c r="I83" s="14"/>
      <c r="J83" s="14"/>
    </row>
    <row r="84" spans="1:10" ht="12" customHeight="1" x14ac:dyDescent="0.25">
      <c r="A84" s="2339"/>
      <c r="B84" s="141" t="s">
        <v>386</v>
      </c>
      <c r="C84" s="1704">
        <v>880</v>
      </c>
      <c r="D84" s="2059">
        <v>680</v>
      </c>
      <c r="E84" s="2198">
        <v>360</v>
      </c>
      <c r="F84" s="871">
        <f t="shared" si="4"/>
        <v>1040</v>
      </c>
      <c r="G84" s="866">
        <f t="shared" si="5"/>
        <v>118.18181818181819</v>
      </c>
      <c r="H84" s="14"/>
      <c r="I84" s="14"/>
      <c r="J84" s="14"/>
    </row>
    <row r="85" spans="1:10" ht="12" customHeight="1" x14ac:dyDescent="0.25">
      <c r="A85" s="2339"/>
      <c r="B85" s="141" t="s">
        <v>387</v>
      </c>
      <c r="C85" s="2198">
        <v>0</v>
      </c>
      <c r="D85" s="142">
        <v>0</v>
      </c>
      <c r="E85" s="2198">
        <v>0</v>
      </c>
      <c r="F85" s="871">
        <f t="shared" si="4"/>
        <v>0</v>
      </c>
      <c r="G85" s="866" t="e">
        <f t="shared" si="5"/>
        <v>#DIV/0!</v>
      </c>
      <c r="H85" s="14"/>
      <c r="I85" s="14"/>
      <c r="J85" s="14"/>
    </row>
    <row r="86" spans="1:10" ht="12" customHeight="1" x14ac:dyDescent="0.25">
      <c r="A86" s="2339"/>
      <c r="B86" s="141" t="s">
        <v>345</v>
      </c>
      <c r="C86" s="2198">
        <v>0</v>
      </c>
      <c r="D86" s="142">
        <v>0</v>
      </c>
      <c r="E86" s="2198">
        <v>0</v>
      </c>
      <c r="F86" s="871">
        <f t="shared" si="4"/>
        <v>0</v>
      </c>
      <c r="G86" s="866" t="e">
        <f t="shared" si="5"/>
        <v>#DIV/0!</v>
      </c>
      <c r="H86" s="14"/>
      <c r="I86" s="14"/>
      <c r="J86" s="14"/>
    </row>
    <row r="87" spans="1:10" ht="12" customHeight="1" thickBot="1" x14ac:dyDescent="0.3">
      <c r="A87" s="2340"/>
      <c r="B87" s="143" t="s">
        <v>388</v>
      </c>
      <c r="C87" s="2199">
        <v>0</v>
      </c>
      <c r="D87" s="144">
        <v>0</v>
      </c>
      <c r="E87" s="2199">
        <v>0</v>
      </c>
      <c r="F87" s="872">
        <f t="shared" si="4"/>
        <v>0</v>
      </c>
      <c r="G87" s="867" t="e">
        <f t="shared" si="5"/>
        <v>#DIV/0!</v>
      </c>
      <c r="H87" s="14"/>
      <c r="I87" s="14"/>
      <c r="J87" s="14"/>
    </row>
    <row r="88" spans="1:10" ht="12" hidden="1" customHeight="1" thickBot="1" x14ac:dyDescent="0.3">
      <c r="A88" s="378"/>
      <c r="B88" s="379" t="s">
        <v>85</v>
      </c>
      <c r="C88" s="2208"/>
      <c r="D88" s="380"/>
      <c r="E88" s="2208"/>
      <c r="F88" s="165">
        <f t="shared" si="4"/>
        <v>0</v>
      </c>
      <c r="G88" s="381" t="e">
        <f>F88*100/C88</f>
        <v>#DIV/0!</v>
      </c>
      <c r="H88" s="371">
        <v>58</v>
      </c>
      <c r="I88" s="14"/>
      <c r="J88" s="14"/>
    </row>
    <row r="89" spans="1:10" ht="12" customHeight="1" thickTop="1" x14ac:dyDescent="0.25">
      <c r="A89" s="121"/>
      <c r="B89" s="223"/>
      <c r="C89" s="2201"/>
      <c r="D89" s="280"/>
      <c r="E89" s="2201"/>
      <c r="F89" s="369"/>
      <c r="G89" s="370"/>
      <c r="H89" s="388"/>
      <c r="I89" s="14"/>
      <c r="J89" s="14"/>
    </row>
    <row r="90" spans="1:10" ht="12" customHeight="1" x14ac:dyDescent="0.25">
      <c r="A90" s="121"/>
      <c r="B90" s="223"/>
      <c r="C90" s="2201"/>
      <c r="D90" s="280"/>
      <c r="E90" s="280"/>
      <c r="F90" s="369"/>
      <c r="G90" s="388">
        <v>58</v>
      </c>
      <c r="I90" s="14"/>
      <c r="J90" s="14"/>
    </row>
    <row r="91" spans="1:10" ht="12" customHeight="1" x14ac:dyDescent="0.25">
      <c r="A91" s="121"/>
      <c r="B91" s="223"/>
      <c r="C91" s="2201"/>
      <c r="D91" s="280"/>
      <c r="E91" s="280"/>
      <c r="F91" s="369"/>
      <c r="G91" s="370"/>
      <c r="H91" s="388"/>
      <c r="I91" s="14"/>
      <c r="J91" s="14"/>
    </row>
    <row r="92" spans="1:10" ht="12" customHeight="1" x14ac:dyDescent="0.25">
      <c r="A92" s="121"/>
      <c r="B92" s="223"/>
      <c r="C92" s="2201"/>
      <c r="D92" s="280"/>
      <c r="E92" s="280"/>
      <c r="F92" s="369"/>
      <c r="G92" s="370"/>
      <c r="H92" s="388"/>
      <c r="I92" s="14"/>
      <c r="J92" s="14"/>
    </row>
    <row r="93" spans="1:10" ht="12" customHeight="1" x14ac:dyDescent="0.25">
      <c r="A93" s="121"/>
      <c r="B93" s="223"/>
      <c r="C93" s="2201"/>
      <c r="D93" s="280"/>
      <c r="E93" s="280"/>
      <c r="F93" s="369"/>
      <c r="G93" s="370"/>
      <c r="H93" s="388"/>
      <c r="I93" s="14"/>
      <c r="J93" s="14"/>
    </row>
    <row r="94" spans="1:10" ht="12" customHeight="1" x14ac:dyDescent="0.25">
      <c r="A94" s="121"/>
      <c r="B94" s="223"/>
      <c r="C94" s="2201"/>
      <c r="D94" s="280"/>
      <c r="E94" s="280"/>
      <c r="F94" s="369"/>
      <c r="G94" s="370"/>
      <c r="H94" s="388"/>
      <c r="I94" s="14"/>
      <c r="J94" s="14"/>
    </row>
    <row r="95" spans="1:10" ht="12" customHeight="1" x14ac:dyDescent="0.25">
      <c r="A95" s="121"/>
      <c r="B95" s="223"/>
      <c r="C95" s="2201"/>
      <c r="D95" s="280"/>
      <c r="E95" s="280"/>
      <c r="F95" s="369"/>
      <c r="G95" s="370"/>
      <c r="H95" s="388"/>
      <c r="I95" s="14"/>
      <c r="J95" s="14"/>
    </row>
    <row r="96" spans="1:10" ht="12" customHeight="1" x14ac:dyDescent="0.25">
      <c r="A96" s="121"/>
      <c r="B96" s="223"/>
      <c r="C96" s="2201"/>
      <c r="D96" s="280"/>
      <c r="E96" s="280"/>
      <c r="F96" s="369"/>
      <c r="G96" s="370"/>
      <c r="H96" s="388"/>
      <c r="I96" s="14"/>
      <c r="J96" s="14"/>
    </row>
    <row r="97" spans="1:10" ht="12" customHeight="1" x14ac:dyDescent="0.25">
      <c r="A97" s="361"/>
      <c r="B97" s="223"/>
      <c r="C97" s="2201"/>
      <c r="D97" s="280"/>
      <c r="E97" s="280"/>
      <c r="F97" s="369"/>
      <c r="G97" s="370"/>
      <c r="H97" s="84"/>
      <c r="I97" s="14"/>
      <c r="J97" s="14"/>
    </row>
    <row r="98" spans="1:10" ht="12" customHeight="1" x14ac:dyDescent="0.25">
      <c r="A98" s="8" t="s">
        <v>765</v>
      </c>
      <c r="C98" s="2201"/>
      <c r="D98" s="280"/>
      <c r="E98" s="280"/>
      <c r="F98" s="369"/>
      <c r="G98" s="370"/>
      <c r="H98" s="14"/>
      <c r="I98" s="14"/>
      <c r="J98" s="14"/>
    </row>
    <row r="99" spans="1:10" ht="12" customHeight="1" x14ac:dyDescent="0.25">
      <c r="A99" s="8"/>
      <c r="C99" s="2201"/>
      <c r="D99" s="280"/>
      <c r="E99" s="280"/>
      <c r="F99" s="369"/>
      <c r="G99" s="370"/>
      <c r="H99" s="14"/>
      <c r="I99" s="14"/>
      <c r="J99" s="14"/>
    </row>
    <row r="100" spans="1:10" ht="12" customHeight="1" thickBot="1" x14ac:dyDescent="0.3">
      <c r="A100" s="8"/>
      <c r="C100" s="2201"/>
      <c r="D100" s="280"/>
      <c r="E100" s="280"/>
      <c r="F100" s="369"/>
      <c r="G100" s="370"/>
      <c r="H100" s="14"/>
      <c r="I100" s="14"/>
      <c r="J100" s="14"/>
    </row>
    <row r="101" spans="1:10" ht="12" customHeight="1" thickTop="1" x14ac:dyDescent="0.25">
      <c r="A101" s="2370" t="s">
        <v>500</v>
      </c>
      <c r="B101" s="2380" t="s">
        <v>77</v>
      </c>
      <c r="C101" s="2582" t="s">
        <v>540</v>
      </c>
      <c r="D101" s="2586" t="s">
        <v>381</v>
      </c>
      <c r="E101" s="2586"/>
      <c r="F101" s="2587"/>
      <c r="G101" s="2584" t="s">
        <v>394</v>
      </c>
      <c r="H101" s="14"/>
      <c r="I101" s="14"/>
      <c r="J101" s="14"/>
    </row>
    <row r="102" spans="1:10" ht="12" customHeight="1" thickBot="1" x14ac:dyDescent="0.3">
      <c r="A102" s="2569"/>
      <c r="B102" s="2382"/>
      <c r="C102" s="2583"/>
      <c r="D102" s="874" t="s">
        <v>374</v>
      </c>
      <c r="E102" s="874" t="s">
        <v>614</v>
      </c>
      <c r="F102" s="314" t="s">
        <v>17</v>
      </c>
      <c r="G102" s="2585"/>
      <c r="H102" s="14"/>
      <c r="I102" s="14"/>
      <c r="J102" s="14"/>
    </row>
    <row r="103" spans="1:10" ht="12" customHeight="1" thickTop="1" x14ac:dyDescent="0.25">
      <c r="A103" s="2362" t="s">
        <v>37</v>
      </c>
      <c r="B103" s="335" t="s">
        <v>382</v>
      </c>
      <c r="C103" s="2209">
        <v>300</v>
      </c>
      <c r="D103" s="2094">
        <v>215</v>
      </c>
      <c r="E103" s="2094">
        <v>35</v>
      </c>
      <c r="F103" s="870">
        <f>D103+E103</f>
        <v>250</v>
      </c>
      <c r="G103" s="873">
        <f>F103/C103*100</f>
        <v>83.333333333333343</v>
      </c>
      <c r="H103" s="14"/>
      <c r="I103" s="14"/>
      <c r="J103" s="14"/>
    </row>
    <row r="104" spans="1:10" ht="12" customHeight="1" x14ac:dyDescent="0.25">
      <c r="A104" s="2363"/>
      <c r="B104" s="125" t="s">
        <v>383</v>
      </c>
      <c r="C104" s="2198">
        <v>200</v>
      </c>
      <c r="D104" s="2072">
        <v>78</v>
      </c>
      <c r="E104" s="2072">
        <v>20</v>
      </c>
      <c r="F104" s="870">
        <f t="shared" ref="F104:F115" si="6">D104+E104</f>
        <v>98</v>
      </c>
      <c r="G104" s="873">
        <f t="shared" ref="G104:G115" si="7">F104/C104*100</f>
        <v>49</v>
      </c>
      <c r="H104" s="14"/>
      <c r="I104" s="14"/>
      <c r="J104" s="14"/>
    </row>
    <row r="105" spans="1:10" ht="12" customHeight="1" x14ac:dyDescent="0.25">
      <c r="A105" s="2363"/>
      <c r="B105" s="125" t="s">
        <v>389</v>
      </c>
      <c r="C105" s="2198">
        <v>200</v>
      </c>
      <c r="D105" s="2072">
        <v>124</v>
      </c>
      <c r="E105" s="2072">
        <v>20</v>
      </c>
      <c r="F105" s="870">
        <f t="shared" si="6"/>
        <v>144</v>
      </c>
      <c r="G105" s="873">
        <f t="shared" si="7"/>
        <v>72</v>
      </c>
      <c r="H105" s="14"/>
      <c r="I105" s="14"/>
      <c r="J105" s="14"/>
    </row>
    <row r="106" spans="1:10" ht="12" customHeight="1" x14ac:dyDescent="0.25">
      <c r="A106" s="2363"/>
      <c r="B106" s="353" t="s">
        <v>384</v>
      </c>
      <c r="C106" s="2198">
        <v>200</v>
      </c>
      <c r="D106" s="2072">
        <v>75</v>
      </c>
      <c r="E106" s="2072">
        <v>45</v>
      </c>
      <c r="F106" s="870">
        <f t="shared" si="6"/>
        <v>120</v>
      </c>
      <c r="G106" s="873">
        <f t="shared" si="7"/>
        <v>60</v>
      </c>
      <c r="H106" s="14"/>
      <c r="I106" s="14"/>
      <c r="J106" s="14"/>
    </row>
    <row r="107" spans="1:10" ht="12" customHeight="1" x14ac:dyDescent="0.25">
      <c r="A107" s="2363"/>
      <c r="B107" s="353" t="s">
        <v>385</v>
      </c>
      <c r="C107" s="2198">
        <v>200</v>
      </c>
      <c r="D107" s="2072">
        <v>50</v>
      </c>
      <c r="E107" s="2072">
        <v>25</v>
      </c>
      <c r="F107" s="870">
        <f t="shared" si="6"/>
        <v>75</v>
      </c>
      <c r="G107" s="873">
        <f t="shared" si="7"/>
        <v>37.5</v>
      </c>
      <c r="H107" s="14"/>
      <c r="I107" s="14"/>
      <c r="J107" s="14"/>
    </row>
    <row r="108" spans="1:10" ht="12" hidden="1" customHeight="1" x14ac:dyDescent="0.25">
      <c r="A108" s="2363"/>
      <c r="B108" s="353" t="s">
        <v>477</v>
      </c>
      <c r="C108" s="2198">
        <v>100</v>
      </c>
      <c r="D108" s="2072">
        <v>42</v>
      </c>
      <c r="E108" s="2072">
        <v>30</v>
      </c>
      <c r="F108" s="870">
        <f t="shared" si="6"/>
        <v>72</v>
      </c>
      <c r="G108" s="873">
        <f t="shared" si="7"/>
        <v>72</v>
      </c>
      <c r="H108" s="14"/>
      <c r="I108" s="14"/>
      <c r="J108" s="14"/>
    </row>
    <row r="109" spans="1:10" ht="12" customHeight="1" x14ac:dyDescent="0.25">
      <c r="A109" s="2363"/>
      <c r="B109" s="353" t="s">
        <v>477</v>
      </c>
      <c r="C109" s="2198">
        <v>100</v>
      </c>
      <c r="D109" s="2072">
        <v>42</v>
      </c>
      <c r="E109" s="2072">
        <v>30</v>
      </c>
      <c r="F109" s="870">
        <f t="shared" si="6"/>
        <v>72</v>
      </c>
      <c r="G109" s="873">
        <f t="shared" si="7"/>
        <v>72</v>
      </c>
      <c r="H109" s="14"/>
      <c r="I109" s="14"/>
      <c r="J109" s="14"/>
    </row>
    <row r="110" spans="1:10" ht="12" customHeight="1" x14ac:dyDescent="0.25">
      <c r="A110" s="2363"/>
      <c r="B110" s="353" t="s">
        <v>202</v>
      </c>
      <c r="C110" s="2198">
        <v>600</v>
      </c>
      <c r="D110" s="2072">
        <v>300</v>
      </c>
      <c r="E110" s="2072">
        <v>40</v>
      </c>
      <c r="F110" s="870">
        <f t="shared" si="6"/>
        <v>340</v>
      </c>
      <c r="G110" s="873">
        <f t="shared" si="7"/>
        <v>56.666666666666664</v>
      </c>
      <c r="H110" s="14"/>
      <c r="I110" s="14"/>
      <c r="J110" s="14"/>
    </row>
    <row r="111" spans="1:10" ht="12" customHeight="1" x14ac:dyDescent="0.25">
      <c r="A111" s="2363"/>
      <c r="B111" s="353" t="s">
        <v>480</v>
      </c>
      <c r="C111" s="2198">
        <v>750</v>
      </c>
      <c r="D111" s="2072">
        <v>200</v>
      </c>
      <c r="E111" s="2072">
        <v>350</v>
      </c>
      <c r="F111" s="870">
        <f t="shared" si="6"/>
        <v>550</v>
      </c>
      <c r="G111" s="873">
        <f t="shared" si="7"/>
        <v>73.333333333333329</v>
      </c>
      <c r="H111" s="14"/>
      <c r="I111" s="1702"/>
      <c r="J111" s="14"/>
    </row>
    <row r="112" spans="1:10" ht="12" customHeight="1" x14ac:dyDescent="0.25">
      <c r="A112" s="2363"/>
      <c r="B112" s="353" t="s">
        <v>386</v>
      </c>
      <c r="C112" s="2198">
        <v>300</v>
      </c>
      <c r="D112" s="2072">
        <v>115</v>
      </c>
      <c r="E112" s="2072">
        <v>75</v>
      </c>
      <c r="F112" s="870">
        <f t="shared" si="6"/>
        <v>190</v>
      </c>
      <c r="G112" s="873">
        <f t="shared" si="7"/>
        <v>63.333333333333329</v>
      </c>
      <c r="H112" s="14"/>
      <c r="I112" s="1702"/>
      <c r="J112" s="14"/>
    </row>
    <row r="113" spans="1:10" ht="12" customHeight="1" x14ac:dyDescent="0.25">
      <c r="A113" s="2363"/>
      <c r="B113" s="353" t="s">
        <v>387</v>
      </c>
      <c r="C113" s="2198">
        <v>150</v>
      </c>
      <c r="D113" s="2072">
        <v>125</v>
      </c>
      <c r="E113" s="2072">
        <v>65</v>
      </c>
      <c r="F113" s="870">
        <f t="shared" si="6"/>
        <v>190</v>
      </c>
      <c r="G113" s="873">
        <f t="shared" si="7"/>
        <v>126.66666666666666</v>
      </c>
      <c r="H113" s="14"/>
      <c r="I113" s="14"/>
      <c r="J113" s="14"/>
    </row>
    <row r="114" spans="1:10" ht="12" customHeight="1" x14ac:dyDescent="0.25">
      <c r="A114" s="2363"/>
      <c r="B114" s="353" t="s">
        <v>345</v>
      </c>
      <c r="C114" s="2198">
        <v>150</v>
      </c>
      <c r="D114" s="2072">
        <v>152</v>
      </c>
      <c r="E114" s="2072">
        <v>75</v>
      </c>
      <c r="F114" s="870">
        <f t="shared" si="6"/>
        <v>227</v>
      </c>
      <c r="G114" s="873">
        <f t="shared" si="7"/>
        <v>151.33333333333334</v>
      </c>
      <c r="H114" s="14"/>
      <c r="I114" s="14"/>
      <c r="J114" s="14"/>
    </row>
    <row r="115" spans="1:10" ht="12" customHeight="1" thickBot="1" x14ac:dyDescent="0.3">
      <c r="A115" s="2364"/>
      <c r="B115" s="366" t="s">
        <v>388</v>
      </c>
      <c r="C115" s="2199">
        <v>350</v>
      </c>
      <c r="D115" s="2073">
        <v>25</v>
      </c>
      <c r="E115" s="2073">
        <v>145</v>
      </c>
      <c r="F115" s="507">
        <f t="shared" si="6"/>
        <v>170</v>
      </c>
      <c r="G115" s="875">
        <f t="shared" si="7"/>
        <v>48.571428571428569</v>
      </c>
      <c r="H115" s="14"/>
      <c r="I115" s="14"/>
      <c r="J115" s="14"/>
    </row>
    <row r="116" spans="1:10" ht="12" customHeight="1" thickTop="1" x14ac:dyDescent="0.25">
      <c r="A116" s="121"/>
      <c r="B116" s="223"/>
      <c r="C116" s="280"/>
      <c r="D116" s="280"/>
      <c r="E116" s="280"/>
      <c r="F116" s="120"/>
      <c r="G116" s="132"/>
      <c r="H116" s="14"/>
      <c r="I116" s="14"/>
      <c r="J116" s="14"/>
    </row>
    <row r="117" spans="1:10" ht="12" customHeight="1" x14ac:dyDescent="0.25">
      <c r="A117" s="964"/>
      <c r="B117" s="187"/>
      <c r="C117" s="14"/>
      <c r="D117" s="14"/>
      <c r="E117" s="14"/>
      <c r="F117" s="14"/>
      <c r="G117" s="14"/>
      <c r="H117" s="14"/>
      <c r="I117" s="14"/>
      <c r="J117" s="14"/>
    </row>
    <row r="118" spans="1:10" ht="12" customHeight="1" x14ac:dyDescent="0.25">
      <c r="A118" s="121"/>
      <c r="B118" s="223"/>
      <c r="C118" s="14"/>
      <c r="D118" s="14"/>
      <c r="E118" s="14"/>
      <c r="F118" s="14"/>
      <c r="G118" s="84"/>
      <c r="H118" s="14"/>
      <c r="I118" s="14"/>
      <c r="J118" s="14"/>
    </row>
    <row r="119" spans="1:10" ht="12" customHeight="1" x14ac:dyDescent="0.25">
      <c r="A119" s="121"/>
      <c r="B119" s="223"/>
      <c r="C119" s="84" t="s">
        <v>615</v>
      </c>
      <c r="D119" s="169"/>
      <c r="E119" s="169"/>
      <c r="F119" s="169"/>
      <c r="G119" s="169"/>
      <c r="H119" s="169"/>
      <c r="I119" s="14"/>
      <c r="J119" s="14"/>
    </row>
    <row r="120" spans="1:10" ht="12" customHeight="1" x14ac:dyDescent="0.25">
      <c r="A120" s="121"/>
      <c r="B120" s="223"/>
      <c r="C120" s="84" t="s">
        <v>616</v>
      </c>
      <c r="D120" s="169"/>
      <c r="E120" s="169"/>
      <c r="F120" s="169"/>
      <c r="G120" s="169"/>
      <c r="H120" s="169"/>
      <c r="I120" s="14"/>
      <c r="J120" s="84"/>
    </row>
    <row r="121" spans="1:10" ht="12" customHeight="1" thickBot="1" x14ac:dyDescent="0.3">
      <c r="A121" s="121"/>
      <c r="B121" s="14"/>
      <c r="C121" s="14"/>
      <c r="D121" s="14"/>
      <c r="E121" s="14"/>
      <c r="F121" s="14"/>
      <c r="G121" s="14"/>
      <c r="H121" s="14"/>
      <c r="I121" s="14"/>
      <c r="J121" s="14"/>
    </row>
    <row r="122" spans="1:10" ht="12" customHeight="1" thickTop="1" x14ac:dyDescent="0.25">
      <c r="A122" s="121"/>
      <c r="B122" s="14"/>
      <c r="C122" s="2573" t="s">
        <v>28</v>
      </c>
      <c r="D122" s="877" t="s">
        <v>576</v>
      </c>
      <c r="E122" s="2575" t="s">
        <v>578</v>
      </c>
      <c r="F122" s="2577" t="s">
        <v>17</v>
      </c>
      <c r="G122" s="14"/>
      <c r="H122" s="14"/>
      <c r="I122" s="14"/>
      <c r="J122" s="14"/>
    </row>
    <row r="123" spans="1:10" ht="12" customHeight="1" thickBot="1" x14ac:dyDescent="0.3">
      <c r="A123" s="121"/>
      <c r="B123" s="14"/>
      <c r="C123" s="2574"/>
      <c r="D123" s="883" t="s">
        <v>577</v>
      </c>
      <c r="E123" s="2576"/>
      <c r="F123" s="2578"/>
      <c r="G123" s="14"/>
      <c r="H123" s="14"/>
      <c r="I123" s="14"/>
      <c r="J123" s="14"/>
    </row>
    <row r="124" spans="1:10" ht="12" customHeight="1" thickTop="1" x14ac:dyDescent="0.25">
      <c r="A124" s="121"/>
      <c r="B124" s="223"/>
      <c r="C124" s="881" t="s">
        <v>33</v>
      </c>
      <c r="D124" s="2092">
        <v>10</v>
      </c>
      <c r="E124" s="2092">
        <v>4</v>
      </c>
      <c r="F124" s="882">
        <f>E124+D124</f>
        <v>14</v>
      </c>
      <c r="G124" s="14"/>
      <c r="H124" s="14"/>
      <c r="I124" s="14"/>
      <c r="J124" s="14"/>
    </row>
    <row r="125" spans="1:10" ht="12" customHeight="1" x14ac:dyDescent="0.25">
      <c r="A125" s="121"/>
      <c r="B125" s="223"/>
      <c r="C125" s="878" t="s">
        <v>470</v>
      </c>
      <c r="D125" s="2091">
        <v>12</v>
      </c>
      <c r="E125" s="2091">
        <v>5</v>
      </c>
      <c r="F125" s="465">
        <f t="shared" ref="F125:F131" si="8">E125+D125</f>
        <v>17</v>
      </c>
      <c r="G125" s="14"/>
      <c r="H125" s="14"/>
      <c r="I125" s="14"/>
      <c r="J125" s="14"/>
    </row>
    <row r="126" spans="1:10" ht="12" customHeight="1" x14ac:dyDescent="0.25">
      <c r="A126" s="121"/>
      <c r="B126" s="223"/>
      <c r="C126" s="879" t="s">
        <v>55</v>
      </c>
      <c r="D126" s="876">
        <v>13</v>
      </c>
      <c r="E126" s="876">
        <v>5</v>
      </c>
      <c r="F126" s="465">
        <f t="shared" si="8"/>
        <v>18</v>
      </c>
      <c r="G126" s="14"/>
      <c r="H126" s="14"/>
      <c r="I126" s="14"/>
      <c r="J126" s="14"/>
    </row>
    <row r="127" spans="1:10" ht="12" customHeight="1" x14ac:dyDescent="0.25">
      <c r="A127" s="121"/>
      <c r="B127" s="223"/>
      <c r="C127" s="880" t="s">
        <v>34</v>
      </c>
      <c r="D127" s="2092">
        <v>12</v>
      </c>
      <c r="E127" s="2092">
        <v>9</v>
      </c>
      <c r="F127" s="465">
        <f t="shared" si="8"/>
        <v>21</v>
      </c>
      <c r="G127" s="14"/>
      <c r="H127" s="14"/>
      <c r="I127" s="14"/>
      <c r="J127" s="14"/>
    </row>
    <row r="128" spans="1:10" ht="12" customHeight="1" x14ac:dyDescent="0.25">
      <c r="A128" s="121"/>
      <c r="B128" s="223"/>
      <c r="C128" s="880" t="s">
        <v>579</v>
      </c>
      <c r="D128" s="876">
        <v>9</v>
      </c>
      <c r="E128" s="876">
        <v>6</v>
      </c>
      <c r="F128" s="465">
        <f t="shared" si="8"/>
        <v>15</v>
      </c>
      <c r="G128" s="14"/>
      <c r="H128" s="14"/>
      <c r="I128" s="14"/>
      <c r="J128" s="14"/>
    </row>
    <row r="129" spans="1:10" ht="12" customHeight="1" x14ac:dyDescent="0.25">
      <c r="A129" s="121"/>
      <c r="B129" s="223"/>
      <c r="C129" s="880" t="s">
        <v>580</v>
      </c>
      <c r="D129" s="2091">
        <v>12</v>
      </c>
      <c r="E129" s="2091">
        <v>5</v>
      </c>
      <c r="F129" s="465">
        <f t="shared" si="8"/>
        <v>17</v>
      </c>
      <c r="G129" s="14"/>
      <c r="H129" s="14"/>
      <c r="I129" s="14"/>
      <c r="J129" s="14"/>
    </row>
    <row r="130" spans="1:10" ht="12" customHeight="1" thickBot="1" x14ac:dyDescent="0.3">
      <c r="A130" s="121"/>
      <c r="B130" s="223"/>
      <c r="C130" s="884" t="s">
        <v>581</v>
      </c>
      <c r="D130" s="885">
        <v>10</v>
      </c>
      <c r="E130" s="885">
        <v>5</v>
      </c>
      <c r="F130" s="610">
        <f t="shared" si="8"/>
        <v>15</v>
      </c>
      <c r="G130" s="14"/>
      <c r="H130" s="14"/>
      <c r="I130" s="14"/>
      <c r="J130" s="14"/>
    </row>
    <row r="131" spans="1:10" ht="12" customHeight="1" thickTop="1" thickBot="1" x14ac:dyDescent="0.3">
      <c r="A131" s="121"/>
      <c r="B131" s="223"/>
      <c r="C131" s="886" t="s">
        <v>17</v>
      </c>
      <c r="D131" s="887">
        <f>SUM(D124:D130)</f>
        <v>78</v>
      </c>
      <c r="E131" s="887">
        <f>SUM(E124:E130)</f>
        <v>39</v>
      </c>
      <c r="F131" s="888">
        <f t="shared" si="8"/>
        <v>117</v>
      </c>
      <c r="G131" s="14"/>
      <c r="H131" s="14"/>
      <c r="I131" s="14"/>
      <c r="J131" s="14"/>
    </row>
    <row r="132" spans="1:10" ht="12" customHeight="1" thickTop="1" x14ac:dyDescent="0.25">
      <c r="A132" s="121"/>
      <c r="B132" s="223"/>
      <c r="C132" s="14"/>
      <c r="D132" s="14"/>
      <c r="E132" s="14"/>
      <c r="F132" s="14"/>
      <c r="G132" s="84">
        <v>59</v>
      </c>
      <c r="H132" s="14"/>
      <c r="I132" s="14"/>
      <c r="J132" s="14"/>
    </row>
    <row r="133" spans="1:10" x14ac:dyDescent="0.25">
      <c r="A133" s="14"/>
      <c r="B133" s="14"/>
      <c r="C133" s="2070"/>
      <c r="D133" s="187"/>
      <c r="E133" s="14"/>
      <c r="F133" s="14"/>
      <c r="G133" s="14"/>
      <c r="H133" s="14"/>
      <c r="I133" s="14"/>
      <c r="J133" s="14"/>
    </row>
    <row r="134" spans="1:10" x14ac:dyDescent="0.25">
      <c r="A134" s="14"/>
      <c r="B134" s="14"/>
      <c r="C134" s="14"/>
      <c r="D134" s="14"/>
      <c r="E134" s="14"/>
      <c r="F134" s="14"/>
      <c r="G134" s="14"/>
      <c r="I134" s="14"/>
      <c r="J134" s="14"/>
    </row>
    <row r="135" spans="1:10" x14ac:dyDescent="0.25">
      <c r="A135" s="14"/>
      <c r="B135" s="14"/>
      <c r="C135" s="14"/>
      <c r="D135" s="14"/>
      <c r="E135" s="14"/>
      <c r="F135" s="14"/>
      <c r="G135" s="14"/>
      <c r="H135" s="14"/>
      <c r="I135" s="14"/>
      <c r="J135" s="14"/>
    </row>
  </sheetData>
  <mergeCells count="25">
    <mergeCell ref="G101:G102"/>
    <mergeCell ref="D101:F101"/>
    <mergeCell ref="A101:A102"/>
    <mergeCell ref="A56:A67"/>
    <mergeCell ref="G2:G3"/>
    <mergeCell ref="A42:A43"/>
    <mergeCell ref="B42:B43"/>
    <mergeCell ref="C42:C43"/>
    <mergeCell ref="D42:F42"/>
    <mergeCell ref="G42:G43"/>
    <mergeCell ref="A4:A15"/>
    <mergeCell ref="A16:A27"/>
    <mergeCell ref="A28:A39"/>
    <mergeCell ref="C122:C123"/>
    <mergeCell ref="E122:E123"/>
    <mergeCell ref="F122:F123"/>
    <mergeCell ref="D2:F2"/>
    <mergeCell ref="A2:A3"/>
    <mergeCell ref="B2:B3"/>
    <mergeCell ref="C2:C3"/>
    <mergeCell ref="A103:A115"/>
    <mergeCell ref="A44:A55"/>
    <mergeCell ref="A76:A87"/>
    <mergeCell ref="B101:B102"/>
    <mergeCell ref="C101:C102"/>
  </mergeCells>
  <pageMargins left="0.7" right="0.7" top="0.75" bottom="0.75"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topLeftCell="A7" zoomScaleNormal="100" workbookViewId="0">
      <selection activeCell="J14" sqref="J14"/>
    </sheetView>
  </sheetViews>
  <sheetFormatPr baseColWidth="10" defaultRowHeight="15" x14ac:dyDescent="0.25"/>
  <cols>
    <col min="1" max="1" width="9.28515625" customWidth="1"/>
    <col min="2" max="2" width="10.42578125" customWidth="1"/>
    <col min="3" max="3" width="8.7109375" customWidth="1"/>
    <col min="4" max="4" width="10" customWidth="1"/>
    <col min="5" max="5" width="8.7109375" customWidth="1"/>
    <col min="6" max="6" width="9.5703125" customWidth="1"/>
    <col min="7" max="7" width="9.28515625" customWidth="1"/>
    <col min="8" max="8" width="9.42578125" customWidth="1"/>
    <col min="9" max="9" width="10" customWidth="1"/>
    <col min="10" max="10" width="9.140625" customWidth="1"/>
    <col min="11" max="11" width="9" customWidth="1"/>
    <col min="12" max="12" width="8.85546875" customWidth="1"/>
    <col min="13" max="13" width="8.5703125" customWidth="1"/>
    <col min="14" max="14" width="8.140625" customWidth="1"/>
  </cols>
  <sheetData>
    <row r="1" spans="1:14" x14ac:dyDescent="0.25">
      <c r="C1" s="8" t="s">
        <v>572</v>
      </c>
    </row>
    <row r="2" spans="1:14" ht="15.75" thickBot="1" x14ac:dyDescent="0.3"/>
    <row r="3" spans="1:14" ht="16.5" thickTop="1" thickBot="1" x14ac:dyDescent="0.3">
      <c r="A3" s="2594" t="s">
        <v>28</v>
      </c>
      <c r="B3" s="2498"/>
      <c r="C3" s="2498"/>
      <c r="D3" s="2498"/>
      <c r="E3" s="2498"/>
      <c r="F3" s="2498"/>
      <c r="G3" s="2498"/>
      <c r="H3" s="2498"/>
      <c r="I3" s="2498"/>
      <c r="J3" s="2498"/>
      <c r="K3" s="2498"/>
      <c r="L3" s="2498"/>
      <c r="M3" s="2498"/>
      <c r="N3" s="2499"/>
    </row>
    <row r="4" spans="1:14" ht="15.75" thickTop="1" x14ac:dyDescent="0.25">
      <c r="A4" s="2592" t="s">
        <v>471</v>
      </c>
      <c r="B4" s="2593"/>
      <c r="C4" s="2595" t="s">
        <v>470</v>
      </c>
      <c r="D4" s="2596"/>
      <c r="E4" s="2595" t="s">
        <v>33</v>
      </c>
      <c r="F4" s="2596"/>
      <c r="G4" s="2595" t="s">
        <v>34</v>
      </c>
      <c r="H4" s="2596"/>
      <c r="I4" s="2595" t="s">
        <v>35</v>
      </c>
      <c r="J4" s="2596"/>
      <c r="K4" s="2595" t="s">
        <v>36</v>
      </c>
      <c r="L4" s="2596"/>
      <c r="M4" s="2597" t="s">
        <v>37</v>
      </c>
      <c r="N4" s="2596"/>
    </row>
    <row r="5" spans="1:14" ht="30.75" thickBot="1" x14ac:dyDescent="0.3">
      <c r="A5" s="59" t="s">
        <v>293</v>
      </c>
      <c r="B5" s="264" t="s">
        <v>294</v>
      </c>
      <c r="C5" s="59" t="s">
        <v>293</v>
      </c>
      <c r="D5" s="252" t="s">
        <v>294</v>
      </c>
      <c r="E5" s="59" t="s">
        <v>293</v>
      </c>
      <c r="F5" s="252" t="s">
        <v>294</v>
      </c>
      <c r="G5" s="59" t="s">
        <v>293</v>
      </c>
      <c r="H5" s="252" t="s">
        <v>294</v>
      </c>
      <c r="I5" s="59" t="s">
        <v>293</v>
      </c>
      <c r="J5" s="252" t="s">
        <v>294</v>
      </c>
      <c r="K5" s="59" t="s">
        <v>293</v>
      </c>
      <c r="L5" s="252" t="s">
        <v>294</v>
      </c>
      <c r="M5" s="94" t="s">
        <v>293</v>
      </c>
      <c r="N5" s="127" t="s">
        <v>294</v>
      </c>
    </row>
    <row r="6" spans="1:14" ht="16.5" thickTop="1" thickBot="1" x14ac:dyDescent="0.3">
      <c r="A6" s="2075">
        <v>420</v>
      </c>
      <c r="B6" s="2076">
        <v>200</v>
      </c>
      <c r="C6" s="2075">
        <v>87</v>
      </c>
      <c r="D6" s="2076">
        <v>20</v>
      </c>
      <c r="E6" s="2078">
        <v>385</v>
      </c>
      <c r="F6" s="2076">
        <v>150</v>
      </c>
      <c r="G6" s="2075">
        <v>480</v>
      </c>
      <c r="H6" s="2076">
        <f>G6*25%</f>
        <v>120</v>
      </c>
      <c r="I6" s="2075">
        <v>655</v>
      </c>
      <c r="J6" s="2076">
        <v>15</v>
      </c>
      <c r="K6" s="2062">
        <v>689</v>
      </c>
      <c r="L6" s="2063">
        <v>96</v>
      </c>
      <c r="M6" s="2060">
        <v>390</v>
      </c>
      <c r="N6" s="2076">
        <v>112</v>
      </c>
    </row>
    <row r="7" spans="1:14" ht="15.75" thickTop="1" x14ac:dyDescent="0.25">
      <c r="A7" s="964"/>
      <c r="B7" s="187"/>
    </row>
    <row r="9" spans="1:14" ht="15.75" thickBot="1" x14ac:dyDescent="0.3"/>
    <row r="10" spans="1:14" ht="15.75" thickTop="1" x14ac:dyDescent="0.25">
      <c r="E10" s="2361" t="s">
        <v>38</v>
      </c>
      <c r="F10" s="2353"/>
    </row>
    <row r="11" spans="1:14" ht="30.75" thickBot="1" x14ac:dyDescent="0.3">
      <c r="E11" s="260" t="s">
        <v>293</v>
      </c>
      <c r="F11" s="253" t="s">
        <v>294</v>
      </c>
    </row>
    <row r="12" spans="1:14" ht="16.5" thickTop="1" thickBot="1" x14ac:dyDescent="0.3">
      <c r="E12" s="162">
        <f>A6+C6+E6+G6+I6+K6+M6</f>
        <v>3106</v>
      </c>
      <c r="F12" s="164">
        <f>B6+D6+F6+H6+J6+L6+N6</f>
        <v>713</v>
      </c>
    </row>
    <row r="13" spans="1:14" ht="15.75" thickTop="1" x14ac:dyDescent="0.25"/>
    <row r="28" spans="14:14" x14ac:dyDescent="0.25">
      <c r="N28" s="8"/>
    </row>
    <row r="30" spans="14:14" x14ac:dyDescent="0.25">
      <c r="N30" s="8">
        <v>60</v>
      </c>
    </row>
  </sheetData>
  <mergeCells count="9">
    <mergeCell ref="A4:B4"/>
    <mergeCell ref="A3:N3"/>
    <mergeCell ref="E10:F10"/>
    <mergeCell ref="C4:D4"/>
    <mergeCell ref="E4:F4"/>
    <mergeCell ref="G4:H4"/>
    <mergeCell ref="I4:J4"/>
    <mergeCell ref="K4:L4"/>
    <mergeCell ref="M4:N4"/>
  </mergeCells>
  <pageMargins left="0.7" right="0.7" top="0.75" bottom="0.75" header="0.3" footer="0.3"/>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opLeftCell="A13" zoomScaleNormal="100" workbookViewId="0">
      <selection activeCell="D12" sqref="D12"/>
    </sheetView>
  </sheetViews>
  <sheetFormatPr baseColWidth="10" defaultRowHeight="15" x14ac:dyDescent="0.25"/>
  <cols>
    <col min="1" max="1" width="13.7109375" customWidth="1"/>
    <col min="2" max="2" width="12.28515625" customWidth="1"/>
    <col min="3" max="3" width="14.140625" customWidth="1"/>
    <col min="4" max="4" width="17" customWidth="1"/>
    <col min="6" max="6" width="13.85546875" customWidth="1"/>
    <col min="7" max="7" width="15" customWidth="1"/>
    <col min="8" max="8" width="16.42578125" customWidth="1"/>
  </cols>
  <sheetData>
    <row r="1" spans="1:9" x14ac:dyDescent="0.25">
      <c r="A1" s="8" t="s">
        <v>573</v>
      </c>
    </row>
    <row r="2" spans="1:9" ht="15.75" thickBot="1" x14ac:dyDescent="0.3"/>
    <row r="3" spans="1:9" ht="15.75" thickTop="1" x14ac:dyDescent="0.25">
      <c r="A3" s="2387" t="s">
        <v>28</v>
      </c>
      <c r="B3" s="2361" t="s">
        <v>312</v>
      </c>
      <c r="C3" s="2352"/>
      <c r="D3" s="2352"/>
      <c r="E3" s="2353"/>
      <c r="F3" s="2351" t="s">
        <v>313</v>
      </c>
      <c r="G3" s="2352"/>
      <c r="H3" s="2352"/>
      <c r="I3" s="2353"/>
    </row>
    <row r="4" spans="1:9" ht="37.5" customHeight="1" thickBot="1" x14ac:dyDescent="0.3">
      <c r="A4" s="2389"/>
      <c r="B4" s="157" t="s">
        <v>309</v>
      </c>
      <c r="C4" s="159" t="s">
        <v>310</v>
      </c>
      <c r="D4" s="159" t="s">
        <v>311</v>
      </c>
      <c r="E4" s="160" t="s">
        <v>308</v>
      </c>
      <c r="F4" s="372" t="s">
        <v>309</v>
      </c>
      <c r="G4" s="159" t="s">
        <v>310</v>
      </c>
      <c r="H4" s="159" t="s">
        <v>311</v>
      </c>
      <c r="I4" s="160" t="s">
        <v>308</v>
      </c>
    </row>
    <row r="5" spans="1:9" ht="15" customHeight="1" thickTop="1" x14ac:dyDescent="0.25">
      <c r="A5" s="225" t="s">
        <v>471</v>
      </c>
      <c r="B5" s="2065">
        <v>408</v>
      </c>
      <c r="C5" s="2074">
        <v>2</v>
      </c>
      <c r="D5" s="2074">
        <v>399</v>
      </c>
      <c r="E5" s="2079">
        <v>6.39</v>
      </c>
      <c r="F5" s="2081">
        <v>7</v>
      </c>
      <c r="G5" s="2074">
        <v>0</v>
      </c>
      <c r="H5" s="2074">
        <v>7</v>
      </c>
      <c r="I5" s="2079">
        <v>5.36</v>
      </c>
    </row>
    <row r="6" spans="1:9" x14ac:dyDescent="0.25">
      <c r="A6" s="225" t="s">
        <v>470</v>
      </c>
      <c r="B6" s="2068">
        <v>379</v>
      </c>
      <c r="C6" s="2067">
        <v>0</v>
      </c>
      <c r="D6" s="2067">
        <v>379</v>
      </c>
      <c r="E6" s="2069">
        <v>6.6539999999999999</v>
      </c>
      <c r="F6" s="2066">
        <v>143</v>
      </c>
      <c r="G6" s="2067">
        <v>0</v>
      </c>
      <c r="H6" s="2067">
        <v>143</v>
      </c>
      <c r="I6" s="2069">
        <v>5.2240000000000002</v>
      </c>
    </row>
    <row r="7" spans="1:9" x14ac:dyDescent="0.25">
      <c r="A7" s="225" t="s">
        <v>33</v>
      </c>
      <c r="B7" s="2068">
        <v>590</v>
      </c>
      <c r="C7" s="2067">
        <v>27</v>
      </c>
      <c r="D7" s="2067">
        <v>546</v>
      </c>
      <c r="E7" s="2069">
        <v>6.4130000000000003</v>
      </c>
      <c r="F7" s="2087">
        <v>17</v>
      </c>
      <c r="G7" s="2071">
        <v>0</v>
      </c>
      <c r="H7" s="2071">
        <v>17</v>
      </c>
      <c r="I7" s="1092">
        <v>5.27</v>
      </c>
    </row>
    <row r="8" spans="1:9" x14ac:dyDescent="0.25">
      <c r="A8" s="225" t="s">
        <v>34</v>
      </c>
      <c r="B8" s="1754">
        <f>12960/25</f>
        <v>518.4</v>
      </c>
      <c r="C8" s="2064">
        <v>18</v>
      </c>
      <c r="D8" s="2064">
        <v>500</v>
      </c>
      <c r="E8" s="2052">
        <v>6.2</v>
      </c>
      <c r="F8" s="2080">
        <f>900/25</f>
        <v>36</v>
      </c>
      <c r="G8" s="2064">
        <v>6</v>
      </c>
      <c r="H8" s="2064">
        <v>30</v>
      </c>
      <c r="I8" s="2052">
        <v>4.4950000000000001</v>
      </c>
    </row>
    <row r="9" spans="1:9" x14ac:dyDescent="0.25">
      <c r="A9" s="225" t="s">
        <v>35</v>
      </c>
      <c r="B9" s="2133">
        <v>794</v>
      </c>
      <c r="C9" s="2132">
        <v>0</v>
      </c>
      <c r="D9" s="2132">
        <v>794</v>
      </c>
      <c r="E9" s="2134">
        <v>6.02</v>
      </c>
      <c r="F9" s="2131">
        <v>11</v>
      </c>
      <c r="G9" s="2132">
        <v>0</v>
      </c>
      <c r="H9" s="2132">
        <v>11</v>
      </c>
      <c r="I9" s="2134">
        <v>4.47</v>
      </c>
    </row>
    <row r="10" spans="1:9" x14ac:dyDescent="0.25">
      <c r="A10" s="225" t="s">
        <v>36</v>
      </c>
      <c r="B10" s="2068">
        <v>800</v>
      </c>
      <c r="C10" s="2067">
        <v>100</v>
      </c>
      <c r="D10" s="2067">
        <v>700</v>
      </c>
      <c r="E10" s="2069">
        <v>6.26</v>
      </c>
      <c r="F10" s="2066">
        <v>50</v>
      </c>
      <c r="G10" s="2067">
        <v>10</v>
      </c>
      <c r="H10" s="2067">
        <v>40</v>
      </c>
      <c r="I10" s="2069">
        <v>4.05</v>
      </c>
    </row>
    <row r="11" spans="1:9" ht="15.75" thickBot="1" x14ac:dyDescent="0.3">
      <c r="A11" s="726" t="s">
        <v>37</v>
      </c>
      <c r="B11" s="2095">
        <v>720</v>
      </c>
      <c r="C11" s="2061">
        <v>0</v>
      </c>
      <c r="D11" s="2096">
        <v>720</v>
      </c>
      <c r="E11" s="2097">
        <v>6.2030000000000003</v>
      </c>
      <c r="F11" s="2098">
        <v>20</v>
      </c>
      <c r="G11" s="2096">
        <v>0</v>
      </c>
      <c r="H11" s="2096">
        <v>20</v>
      </c>
      <c r="I11" s="2097">
        <v>5.1020000000000003</v>
      </c>
    </row>
    <row r="12" spans="1:9" ht="16.5" thickTop="1" thickBot="1" x14ac:dyDescent="0.3">
      <c r="A12" s="163" t="s">
        <v>38</v>
      </c>
      <c r="B12" s="162">
        <f>SUM(B5:B11)</f>
        <v>4209.3999999999996</v>
      </c>
      <c r="C12" s="162">
        <f>SUM(C5:C11)</f>
        <v>147</v>
      </c>
      <c r="D12" s="345">
        <f>SUM(D5:D11)</f>
        <v>4038</v>
      </c>
      <c r="E12" s="889">
        <f>(E11+E10+E9+E8+E7+E6+E5)/7</f>
        <v>6.305714285714286</v>
      </c>
      <c r="F12" s="759">
        <f>SUM(F5:F11)</f>
        <v>284</v>
      </c>
      <c r="G12" s="201">
        <f>F12-H12</f>
        <v>16</v>
      </c>
      <c r="H12" s="201">
        <f>SUM(H5:H11)</f>
        <v>268</v>
      </c>
      <c r="I12" s="889">
        <f>(I11+I10+I9+I8+I7+I6+I5)/7</f>
        <v>4.8530000000000006</v>
      </c>
    </row>
    <row r="13" spans="1:9" ht="16.5" thickTop="1" thickBot="1" x14ac:dyDescent="0.3">
      <c r="A13" s="964"/>
      <c r="B13" s="187"/>
    </row>
    <row r="14" spans="1:9" ht="16.5" thickTop="1" thickBot="1" x14ac:dyDescent="0.3">
      <c r="A14" s="2387" t="s">
        <v>28</v>
      </c>
      <c r="B14" s="2598" t="s">
        <v>315</v>
      </c>
      <c r="C14" s="2599"/>
      <c r="D14" s="2599"/>
      <c r="E14" s="2600"/>
      <c r="F14" s="2598" t="s">
        <v>590</v>
      </c>
      <c r="G14" s="2599"/>
      <c r="H14" s="2599"/>
      <c r="I14" s="2600"/>
    </row>
    <row r="15" spans="1:9" ht="46.5" thickTop="1" thickBot="1" x14ac:dyDescent="0.3">
      <c r="A15" s="2389"/>
      <c r="B15" s="157" t="s">
        <v>309</v>
      </c>
      <c r="C15" s="159" t="s">
        <v>310</v>
      </c>
      <c r="D15" s="159" t="s">
        <v>311</v>
      </c>
      <c r="E15" s="542" t="s">
        <v>308</v>
      </c>
      <c r="F15" s="890" t="s">
        <v>309</v>
      </c>
      <c r="G15" s="891" t="s">
        <v>310</v>
      </c>
      <c r="H15" s="891" t="s">
        <v>311</v>
      </c>
      <c r="I15" s="892" t="s">
        <v>308</v>
      </c>
    </row>
    <row r="16" spans="1:9" ht="15.75" thickTop="1" x14ac:dyDescent="0.25">
      <c r="A16" s="688" t="s">
        <v>471</v>
      </c>
      <c r="B16" s="2082">
        <v>44</v>
      </c>
      <c r="C16" s="2083">
        <v>0</v>
      </c>
      <c r="D16" s="2067">
        <v>44</v>
      </c>
      <c r="E16" s="2088">
        <v>5.86</v>
      </c>
      <c r="F16" s="543"/>
      <c r="G16" s="544"/>
      <c r="H16" s="545"/>
      <c r="I16" s="546"/>
    </row>
    <row r="17" spans="1:9" x14ac:dyDescent="0.25">
      <c r="A17" s="225" t="s">
        <v>470</v>
      </c>
      <c r="B17" s="2068">
        <v>30</v>
      </c>
      <c r="C17" s="2084">
        <v>0</v>
      </c>
      <c r="D17" s="2067">
        <v>30</v>
      </c>
      <c r="E17" s="2085">
        <v>5.3460000000000001</v>
      </c>
      <c r="F17" s="2089">
        <v>172</v>
      </c>
      <c r="G17" s="2084">
        <v>0</v>
      </c>
      <c r="H17" s="2067">
        <v>172</v>
      </c>
      <c r="I17" s="2090">
        <v>3.3170000000000002</v>
      </c>
    </row>
    <row r="18" spans="1:9" x14ac:dyDescent="0.25">
      <c r="A18" s="225" t="s">
        <v>33</v>
      </c>
      <c r="B18" s="2066">
        <v>52</v>
      </c>
      <c r="C18" s="2067">
        <v>0</v>
      </c>
      <c r="D18" s="2067">
        <v>52</v>
      </c>
      <c r="E18" s="2069">
        <v>5.41</v>
      </c>
      <c r="F18" s="547"/>
      <c r="G18" s="545"/>
      <c r="H18" s="545"/>
      <c r="I18" s="548"/>
    </row>
    <row r="19" spans="1:9" x14ac:dyDescent="0.25">
      <c r="A19" s="225" t="s">
        <v>34</v>
      </c>
      <c r="B19" s="54">
        <v>40</v>
      </c>
      <c r="C19" s="390">
        <v>0</v>
      </c>
      <c r="D19" s="55">
        <v>40</v>
      </c>
      <c r="E19" s="434">
        <v>6.07</v>
      </c>
      <c r="F19" s="547"/>
      <c r="G19" s="545"/>
      <c r="H19" s="545"/>
      <c r="I19" s="548"/>
    </row>
    <row r="20" spans="1:9" x14ac:dyDescent="0.25">
      <c r="A20" s="225" t="s">
        <v>35</v>
      </c>
      <c r="B20" s="2137">
        <v>54</v>
      </c>
      <c r="C20" s="2138">
        <v>1</v>
      </c>
      <c r="D20" s="2135">
        <v>53</v>
      </c>
      <c r="E20" s="2139">
        <v>5.9</v>
      </c>
      <c r="F20" s="547"/>
      <c r="G20" s="545"/>
      <c r="H20" s="545"/>
      <c r="I20" s="548"/>
    </row>
    <row r="21" spans="1:9" x14ac:dyDescent="0.25">
      <c r="A21" s="225" t="s">
        <v>36</v>
      </c>
      <c r="B21" s="2068">
        <v>50</v>
      </c>
      <c r="C21" s="2084">
        <v>5</v>
      </c>
      <c r="D21" s="2067">
        <v>45</v>
      </c>
      <c r="E21" s="2085">
        <v>5.47</v>
      </c>
      <c r="F21" s="547"/>
      <c r="G21" s="545"/>
      <c r="H21" s="545"/>
      <c r="I21" s="548"/>
    </row>
    <row r="22" spans="1:9" ht="15.75" thickBot="1" x14ac:dyDescent="0.3">
      <c r="A22" s="726" t="s">
        <v>37</v>
      </c>
      <c r="B22" s="2068">
        <v>57</v>
      </c>
      <c r="C22" s="390">
        <v>0</v>
      </c>
      <c r="D22" s="505">
        <v>57</v>
      </c>
      <c r="E22" s="83">
        <v>5.38</v>
      </c>
      <c r="F22" s="547"/>
      <c r="G22" s="545"/>
      <c r="H22" s="545"/>
      <c r="I22" s="548"/>
    </row>
    <row r="23" spans="1:9" ht="16.5" thickTop="1" thickBot="1" x14ac:dyDescent="0.3">
      <c r="A23" s="163" t="s">
        <v>38</v>
      </c>
      <c r="B23" s="186">
        <f>SUM(B16:B22)</f>
        <v>327</v>
      </c>
      <c r="C23" s="893">
        <f>B23-D23</f>
        <v>6</v>
      </c>
      <c r="D23" s="201">
        <f>SUM(D16:D22)</f>
        <v>321</v>
      </c>
      <c r="E23" s="894">
        <f>(E16+E17+E18+E19+E20+E21+E22)/7</f>
        <v>5.6337142857142855</v>
      </c>
      <c r="F23" s="549"/>
      <c r="G23" s="550"/>
      <c r="H23" s="550"/>
      <c r="I23" s="551"/>
    </row>
    <row r="24" spans="1:9" ht="15.75" thickTop="1" x14ac:dyDescent="0.25">
      <c r="A24" s="964"/>
    </row>
    <row r="29" spans="1:9" x14ac:dyDescent="0.25">
      <c r="I29" s="8">
        <v>61</v>
      </c>
    </row>
    <row r="30" spans="1:9" x14ac:dyDescent="0.25">
      <c r="I30" s="8"/>
    </row>
    <row r="32" spans="1:9" x14ac:dyDescent="0.25">
      <c r="I32" s="8"/>
    </row>
  </sheetData>
  <mergeCells count="6">
    <mergeCell ref="B3:E3"/>
    <mergeCell ref="F3:I3"/>
    <mergeCell ref="A3:A4"/>
    <mergeCell ref="A14:A15"/>
    <mergeCell ref="B14:E14"/>
    <mergeCell ref="F14:I14"/>
  </mergeCells>
  <pageMargins left="0.7" right="0.7" top="0.75" bottom="0.75" header="0.3" footer="0.3"/>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4"/>
  <sheetViews>
    <sheetView topLeftCell="A28" zoomScale="120" zoomScaleNormal="120" workbookViewId="0">
      <selection activeCell="F11" sqref="F11"/>
    </sheetView>
  </sheetViews>
  <sheetFormatPr baseColWidth="10" defaultRowHeight="15" x14ac:dyDescent="0.25"/>
  <cols>
    <col min="1" max="1" width="12.28515625" customWidth="1"/>
    <col min="2" max="2" width="18" customWidth="1"/>
    <col min="3" max="3" width="13.7109375" customWidth="1"/>
    <col min="4" max="4" width="24.7109375" customWidth="1"/>
    <col min="5" max="5" width="12.140625" customWidth="1"/>
    <col min="6" max="6" width="13.7109375" customWidth="1"/>
    <col min="7" max="7" width="14.85546875" customWidth="1"/>
    <col min="8" max="8" width="14" customWidth="1"/>
    <col min="13" max="13" width="18.5703125" customWidth="1"/>
  </cols>
  <sheetData>
    <row r="1" spans="1:8" x14ac:dyDescent="0.25">
      <c r="A1" s="8" t="s">
        <v>574</v>
      </c>
      <c r="B1" s="1105"/>
    </row>
    <row r="2" spans="1:8" ht="15.75" thickBot="1" x14ac:dyDescent="0.3">
      <c r="A2" s="14"/>
      <c r="B2" s="14"/>
      <c r="C2" s="14"/>
      <c r="D2" s="14"/>
      <c r="E2" s="14"/>
      <c r="F2" s="14"/>
      <c r="G2" s="14"/>
      <c r="H2" s="14"/>
    </row>
    <row r="3" spans="1:8" ht="16.5" thickTop="1" thickBot="1" x14ac:dyDescent="0.3">
      <c r="A3" s="163" t="s">
        <v>28</v>
      </c>
      <c r="B3" s="163" t="s">
        <v>545</v>
      </c>
      <c r="C3" s="163" t="s">
        <v>332</v>
      </c>
      <c r="D3" s="710" t="s">
        <v>626</v>
      </c>
      <c r="E3" s="905" t="s">
        <v>356</v>
      </c>
      <c r="F3" s="131"/>
      <c r="G3" s="239"/>
      <c r="H3" s="14"/>
    </row>
    <row r="4" spans="1:8" ht="15.75" thickTop="1" x14ac:dyDescent="0.25">
      <c r="A4" s="399" t="s">
        <v>471</v>
      </c>
      <c r="B4" s="2324">
        <v>418.81</v>
      </c>
      <c r="C4" s="897">
        <v>27440085</v>
      </c>
      <c r="D4" s="1004">
        <v>10271.120000000001</v>
      </c>
      <c r="E4" s="895">
        <f>B4*100/D4</f>
        <v>4.0775494785378807</v>
      </c>
      <c r="F4" s="131"/>
      <c r="G4" s="262"/>
      <c r="H4" s="14"/>
    </row>
    <row r="5" spans="1:8" x14ac:dyDescent="0.25">
      <c r="A5" s="385" t="s">
        <v>470</v>
      </c>
      <c r="B5" s="2285">
        <v>75.95</v>
      </c>
      <c r="C5" s="898">
        <v>1801740</v>
      </c>
      <c r="D5" s="1005">
        <v>15498.07</v>
      </c>
      <c r="E5" s="896">
        <f t="shared" ref="E5:E11" si="0">B5*100/D5</f>
        <v>0.49006102050126243</v>
      </c>
      <c r="F5" s="246"/>
      <c r="G5" s="240"/>
      <c r="H5" s="14"/>
    </row>
    <row r="6" spans="1:8" x14ac:dyDescent="0.25">
      <c r="A6" s="385" t="s">
        <v>33</v>
      </c>
      <c r="B6" s="747">
        <v>1705.0920000000001</v>
      </c>
      <c r="C6" s="898">
        <v>109441192</v>
      </c>
      <c r="D6" s="747">
        <v>14222.89</v>
      </c>
      <c r="E6" s="2093">
        <f t="shared" si="0"/>
        <v>11.988365233788633</v>
      </c>
      <c r="F6" s="246"/>
      <c r="G6" s="240"/>
      <c r="H6" s="14"/>
    </row>
    <row r="7" spans="1:8" x14ac:dyDescent="0.25">
      <c r="A7" s="385" t="s">
        <v>34</v>
      </c>
      <c r="B7" s="2325">
        <v>1028.8599999999999</v>
      </c>
      <c r="C7" s="2086">
        <v>67638874</v>
      </c>
      <c r="D7" s="2118">
        <v>12178.56</v>
      </c>
      <c r="E7" s="896">
        <f t="shared" si="0"/>
        <v>8.4481252299122378</v>
      </c>
      <c r="F7" s="246"/>
      <c r="G7" s="240"/>
      <c r="H7" s="14"/>
    </row>
    <row r="8" spans="1:8" x14ac:dyDescent="0.25">
      <c r="A8" s="385" t="s">
        <v>35</v>
      </c>
      <c r="B8" s="901">
        <v>2553.46</v>
      </c>
      <c r="C8" s="899">
        <v>165224636</v>
      </c>
      <c r="D8" s="1006">
        <v>19589.189999999999</v>
      </c>
      <c r="E8" s="896">
        <f t="shared" si="0"/>
        <v>13.03504636996221</v>
      </c>
      <c r="F8" s="246"/>
      <c r="G8" s="241"/>
      <c r="H8" s="14"/>
    </row>
    <row r="9" spans="1:8" x14ac:dyDescent="0.25">
      <c r="A9" s="385" t="s">
        <v>36</v>
      </c>
      <c r="B9" s="2325">
        <v>789.79</v>
      </c>
      <c r="C9" s="435">
        <v>47660614</v>
      </c>
      <c r="D9" s="1007">
        <v>26707</v>
      </c>
      <c r="E9" s="896">
        <f t="shared" si="0"/>
        <v>2.957239674991575</v>
      </c>
      <c r="F9" s="246"/>
      <c r="G9" s="240"/>
      <c r="H9" s="14"/>
    </row>
    <row r="10" spans="1:8" ht="15.75" thickBot="1" x14ac:dyDescent="0.3">
      <c r="A10" s="900" t="s">
        <v>37</v>
      </c>
      <c r="B10" s="2326">
        <v>282.58999999999997</v>
      </c>
      <c r="C10" s="1093">
        <v>18310631</v>
      </c>
      <c r="D10" s="1094">
        <v>19719.5</v>
      </c>
      <c r="E10" s="902">
        <f t="shared" si="0"/>
        <v>1.4330485052866451</v>
      </c>
      <c r="F10" s="246"/>
      <c r="G10" s="240"/>
      <c r="H10" s="14"/>
    </row>
    <row r="11" spans="1:8" ht="16.5" thickTop="1" thickBot="1" x14ac:dyDescent="0.3">
      <c r="A11" s="163" t="s">
        <v>334</v>
      </c>
      <c r="B11" s="777">
        <f>B4+B5+B6+B7+B8+B9+B10</f>
        <v>6854.5519999999997</v>
      </c>
      <c r="C11" s="904">
        <f>C4+C5+C6+C7+C8+C9+C10</f>
        <v>437517772</v>
      </c>
      <c r="D11" s="1008">
        <f>D4+D5+D6+D7+D8+D9+D10</f>
        <v>118186.33</v>
      </c>
      <c r="E11" s="903">
        <f t="shared" si="0"/>
        <v>5.7997841205493046</v>
      </c>
      <c r="F11" s="246"/>
      <c r="G11" s="240"/>
      <c r="H11" s="14"/>
    </row>
    <row r="12" spans="1:8" ht="15.75" thickTop="1" x14ac:dyDescent="0.25">
      <c r="A12" s="247"/>
      <c r="B12" s="84"/>
      <c r="C12" s="242"/>
      <c r="D12" s="90"/>
      <c r="E12" s="90"/>
      <c r="F12" s="246"/>
      <c r="G12" s="241"/>
      <c r="H12" s="14"/>
    </row>
    <row r="13" spans="1:8" x14ac:dyDescent="0.25">
      <c r="A13" s="245"/>
      <c r="B13" s="14"/>
      <c r="C13" s="14"/>
      <c r="D13" s="120"/>
      <c r="E13" s="120"/>
      <c r="F13" s="246"/>
      <c r="G13" s="240"/>
      <c r="H13" s="14"/>
    </row>
    <row r="14" spans="1:8" x14ac:dyDescent="0.25">
      <c r="A14" s="964" t="s">
        <v>742</v>
      </c>
      <c r="B14" s="14"/>
      <c r="C14" s="14"/>
      <c r="D14" s="120"/>
      <c r="E14" s="120"/>
      <c r="F14" s="246"/>
      <c r="G14" s="240"/>
      <c r="H14" s="14"/>
    </row>
    <row r="15" spans="1:8" x14ac:dyDescent="0.25">
      <c r="A15" s="245"/>
      <c r="B15" s="14"/>
      <c r="C15" s="14"/>
      <c r="D15" s="120"/>
      <c r="E15" s="120"/>
      <c r="F15" s="246"/>
      <c r="G15" s="240"/>
      <c r="H15" s="14"/>
    </row>
    <row r="16" spans="1:8" x14ac:dyDescent="0.25">
      <c r="A16" s="245"/>
      <c r="B16" s="84"/>
      <c r="C16" s="84"/>
      <c r="D16" s="90"/>
      <c r="E16" s="90"/>
      <c r="F16" s="246"/>
      <c r="G16" s="241"/>
      <c r="H16" s="14"/>
    </row>
    <row r="17" spans="1:8" x14ac:dyDescent="0.25">
      <c r="A17" s="245"/>
      <c r="B17" s="14"/>
      <c r="C17" s="14"/>
      <c r="D17" s="120"/>
      <c r="E17" s="120"/>
      <c r="F17" s="246"/>
      <c r="G17" s="240"/>
      <c r="H17" s="14"/>
    </row>
    <row r="18" spans="1:8" x14ac:dyDescent="0.25">
      <c r="A18" s="245"/>
      <c r="B18" s="14"/>
      <c r="C18" s="14"/>
      <c r="D18" s="120"/>
      <c r="E18" s="120"/>
      <c r="F18" s="246"/>
      <c r="G18" s="240"/>
      <c r="H18" s="14"/>
    </row>
    <row r="19" spans="1:8" x14ac:dyDescent="0.25">
      <c r="A19" s="245"/>
      <c r="B19" s="14"/>
      <c r="C19" s="14"/>
      <c r="D19" s="120"/>
      <c r="E19" s="120"/>
      <c r="F19" s="246"/>
      <c r="G19" s="240"/>
      <c r="H19" s="14"/>
    </row>
    <row r="20" spans="1:8" x14ac:dyDescent="0.25">
      <c r="A20" s="245"/>
      <c r="B20" s="84"/>
      <c r="C20" s="84"/>
      <c r="D20" s="90"/>
      <c r="E20" s="90"/>
      <c r="F20" s="246"/>
      <c r="G20" s="241"/>
      <c r="H20" s="14"/>
    </row>
    <row r="21" spans="1:8" x14ac:dyDescent="0.25">
      <c r="A21" s="245"/>
      <c r="B21" s="14"/>
      <c r="C21" s="14"/>
      <c r="D21" s="120"/>
      <c r="E21" s="120"/>
      <c r="F21" s="246"/>
      <c r="G21" s="240"/>
      <c r="H21" s="14"/>
    </row>
    <row r="22" spans="1:8" x14ac:dyDescent="0.25">
      <c r="A22" s="245"/>
      <c r="B22" s="14"/>
      <c r="C22" s="14"/>
      <c r="D22" s="120"/>
      <c r="E22" s="120"/>
      <c r="F22" s="246"/>
      <c r="G22" s="240"/>
      <c r="H22" s="14"/>
    </row>
    <row r="23" spans="1:8" x14ac:dyDescent="0.25">
      <c r="A23" s="245"/>
      <c r="B23" s="14"/>
      <c r="C23" s="14"/>
      <c r="D23" s="120"/>
      <c r="E23" s="120"/>
      <c r="F23" s="246"/>
      <c r="G23" s="240"/>
      <c r="H23" s="14"/>
    </row>
    <row r="24" spans="1:8" x14ac:dyDescent="0.25">
      <c r="A24" s="245"/>
      <c r="B24" s="84"/>
      <c r="C24" s="84"/>
      <c r="D24" s="90"/>
      <c r="E24" s="90"/>
      <c r="F24" s="246"/>
      <c r="G24" s="241"/>
      <c r="H24" s="14"/>
    </row>
    <row r="25" spans="1:8" x14ac:dyDescent="0.25">
      <c r="A25" s="245"/>
      <c r="B25" s="14"/>
      <c r="C25" s="14"/>
      <c r="D25" s="120"/>
      <c r="E25" s="120"/>
      <c r="F25" s="246"/>
      <c r="G25" s="240"/>
      <c r="H25" s="14"/>
    </row>
    <row r="26" spans="1:8" x14ac:dyDescent="0.25">
      <c r="A26" s="245"/>
      <c r="B26" s="14"/>
      <c r="C26" s="14"/>
      <c r="D26" s="120"/>
      <c r="E26" s="120"/>
      <c r="F26" s="246"/>
      <c r="G26" s="240"/>
      <c r="H26" s="14"/>
    </row>
    <row r="27" spans="1:8" x14ac:dyDescent="0.25">
      <c r="A27" s="245"/>
      <c r="B27" s="14"/>
      <c r="C27" s="14"/>
      <c r="D27" s="120"/>
      <c r="E27" s="120"/>
      <c r="F27" s="246"/>
      <c r="G27" s="240"/>
      <c r="H27" s="14"/>
    </row>
    <row r="28" spans="1:8" x14ac:dyDescent="0.25">
      <c r="A28" s="245"/>
      <c r="B28" s="84"/>
      <c r="C28" s="84"/>
      <c r="D28" s="90"/>
      <c r="E28" s="90"/>
      <c r="F28" s="246"/>
      <c r="G28" s="241"/>
      <c r="H28" s="14"/>
    </row>
    <row r="29" spans="1:8" x14ac:dyDescent="0.25">
      <c r="A29" s="121"/>
      <c r="B29" s="14"/>
      <c r="C29" s="243"/>
      <c r="D29" s="120"/>
      <c r="E29" s="120"/>
      <c r="F29" s="248"/>
      <c r="G29" s="240"/>
      <c r="H29" s="14"/>
    </row>
    <row r="30" spans="1:8" x14ac:dyDescent="0.25">
      <c r="A30" s="121"/>
      <c r="B30" s="14"/>
      <c r="C30" s="243"/>
      <c r="D30" s="120"/>
      <c r="E30" s="120"/>
      <c r="F30" s="248"/>
      <c r="G30" s="240"/>
      <c r="H30" s="14"/>
    </row>
    <row r="31" spans="1:8" x14ac:dyDescent="0.25">
      <c r="A31" s="121"/>
      <c r="B31" s="14"/>
      <c r="C31" s="243"/>
      <c r="D31" s="120"/>
      <c r="E31" s="120"/>
      <c r="F31" s="248"/>
      <c r="G31" s="240"/>
      <c r="H31" s="14"/>
    </row>
    <row r="32" spans="1:8" x14ac:dyDescent="0.25">
      <c r="A32" s="121"/>
      <c r="B32" s="84"/>
      <c r="C32" s="244"/>
      <c r="D32" s="90"/>
      <c r="E32" s="90"/>
      <c r="F32" s="248"/>
      <c r="G32" s="241"/>
      <c r="H32" s="14"/>
    </row>
    <row r="34" spans="1:8" x14ac:dyDescent="0.25">
      <c r="A34" s="8"/>
    </row>
    <row r="35" spans="1:8" x14ac:dyDescent="0.25">
      <c r="A35" s="14"/>
      <c r="B35" s="14"/>
      <c r="C35" s="14"/>
      <c r="D35" s="14"/>
      <c r="E35" s="14"/>
      <c r="F35" s="14"/>
      <c r="G35" s="14"/>
      <c r="H35" s="14"/>
    </row>
    <row r="36" spans="1:8" x14ac:dyDescent="0.25">
      <c r="A36" s="84"/>
      <c r="B36" s="84"/>
      <c r="C36" s="84"/>
      <c r="D36" s="14"/>
      <c r="E36" s="14"/>
      <c r="F36" s="14"/>
      <c r="G36" s="14"/>
      <c r="H36" s="14"/>
    </row>
    <row r="37" spans="1:8" x14ac:dyDescent="0.25">
      <c r="A37" s="84"/>
      <c r="B37" s="244"/>
      <c r="C37" s="90"/>
      <c r="D37" s="14"/>
      <c r="E37" s="14"/>
      <c r="F37" s="14"/>
      <c r="G37" s="14"/>
      <c r="H37" s="14"/>
    </row>
    <row r="38" spans="1:8" x14ac:dyDescent="0.25">
      <c r="A38" s="249"/>
      <c r="B38" s="242"/>
      <c r="C38" s="250"/>
      <c r="D38" s="14"/>
      <c r="E38" s="14"/>
      <c r="F38" s="14"/>
      <c r="G38" s="14"/>
      <c r="H38" s="14"/>
    </row>
    <row r="39" spans="1:8" x14ac:dyDescent="0.25">
      <c r="A39" s="84"/>
      <c r="B39" s="244"/>
      <c r="C39" s="90"/>
      <c r="D39" s="14"/>
      <c r="E39" s="14"/>
      <c r="F39" s="14"/>
      <c r="G39" s="14"/>
      <c r="H39" s="14"/>
    </row>
    <row r="40" spans="1:8" x14ac:dyDescent="0.25">
      <c r="A40" s="84"/>
      <c r="B40" s="244"/>
      <c r="C40" s="90"/>
      <c r="D40" s="14"/>
      <c r="E40" s="14"/>
      <c r="F40" s="14"/>
      <c r="G40" s="84"/>
      <c r="H40" s="84"/>
    </row>
    <row r="41" spans="1:8" x14ac:dyDescent="0.25">
      <c r="A41" s="84"/>
      <c r="B41" s="244"/>
      <c r="C41" s="90"/>
      <c r="D41" s="14"/>
      <c r="E41" s="14"/>
      <c r="F41" s="14"/>
      <c r="G41" s="84"/>
      <c r="H41" s="90"/>
    </row>
    <row r="42" spans="1:8" x14ac:dyDescent="0.25">
      <c r="A42" s="84"/>
      <c r="B42" s="244"/>
      <c r="C42" s="90"/>
      <c r="D42" s="14"/>
      <c r="E42" s="14"/>
      <c r="F42" s="14"/>
      <c r="G42" s="249"/>
      <c r="H42" s="250"/>
    </row>
    <row r="43" spans="1:8" x14ac:dyDescent="0.25">
      <c r="A43" s="84"/>
      <c r="B43" s="244"/>
      <c r="C43" s="90"/>
      <c r="D43" s="14"/>
      <c r="E43" s="14"/>
      <c r="F43" s="14"/>
      <c r="G43" s="84"/>
      <c r="H43" s="90"/>
    </row>
    <row r="44" spans="1:8" x14ac:dyDescent="0.25">
      <c r="A44" s="14"/>
      <c r="B44" s="14"/>
      <c r="C44" s="14"/>
      <c r="D44" s="14"/>
      <c r="E44" s="14"/>
      <c r="F44" s="14"/>
      <c r="G44" s="84"/>
      <c r="H44" s="90"/>
    </row>
    <row r="45" spans="1:8" x14ac:dyDescent="0.25">
      <c r="A45" s="223"/>
      <c r="B45" s="14"/>
      <c r="C45" s="14"/>
      <c r="D45" s="14"/>
      <c r="E45" s="14"/>
      <c r="F45" s="14"/>
      <c r="G45" s="84"/>
      <c r="H45" s="90"/>
    </row>
    <row r="46" spans="1:8" x14ac:dyDescent="0.25">
      <c r="A46" s="14"/>
      <c r="B46" s="14"/>
      <c r="C46" s="14"/>
      <c r="D46" s="14"/>
      <c r="E46" s="14"/>
      <c r="F46" s="14"/>
      <c r="G46" s="84"/>
      <c r="H46" s="90"/>
    </row>
    <row r="47" spans="1:8" x14ac:dyDescent="0.25">
      <c r="A47" s="14"/>
      <c r="B47" s="14"/>
      <c r="C47" s="14"/>
      <c r="D47" s="14"/>
      <c r="E47" s="14"/>
      <c r="F47" s="14"/>
      <c r="G47" s="84"/>
      <c r="H47" s="90"/>
    </row>
    <row r="48" spans="1:8" x14ac:dyDescent="0.25">
      <c r="A48" s="14"/>
      <c r="B48" s="14"/>
      <c r="C48" s="14"/>
      <c r="D48" s="14"/>
      <c r="E48" s="14"/>
      <c r="F48" s="14"/>
      <c r="G48" s="14"/>
      <c r="H48" s="14"/>
    </row>
    <row r="49" spans="1:10" x14ac:dyDescent="0.25">
      <c r="A49" s="14"/>
      <c r="B49" s="14"/>
      <c r="C49" s="14"/>
      <c r="D49" s="14"/>
      <c r="E49" s="14"/>
      <c r="G49" s="96"/>
      <c r="H49" s="14"/>
    </row>
    <row r="50" spans="1:10" x14ac:dyDescent="0.25">
      <c r="F50" s="8">
        <v>62</v>
      </c>
    </row>
    <row r="51" spans="1:10" x14ac:dyDescent="0.25">
      <c r="F51" s="8"/>
    </row>
    <row r="64" spans="1:10" x14ac:dyDescent="0.25">
      <c r="J64" s="8"/>
    </row>
  </sheetData>
  <pageMargins left="0.25" right="0.25"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5"/>
  <sheetViews>
    <sheetView zoomScaleNormal="100" workbookViewId="0">
      <pane ySplit="2" topLeftCell="A39" activePane="bottomLeft" state="frozen"/>
      <selection activeCell="F3" sqref="F3"/>
      <selection pane="bottomLeft" activeCell="K59" sqref="K59"/>
    </sheetView>
  </sheetViews>
  <sheetFormatPr baseColWidth="10" defaultRowHeight="12.75" x14ac:dyDescent="0.2"/>
  <cols>
    <col min="1" max="1" width="11.140625" style="168" customWidth="1"/>
    <col min="2" max="2" width="9.85546875" style="168" customWidth="1"/>
    <col min="3" max="3" width="17.5703125" style="168" customWidth="1"/>
    <col min="4" max="4" width="18.28515625" style="168" customWidth="1"/>
    <col min="5" max="5" width="20.7109375" style="168" customWidth="1"/>
    <col min="6" max="6" width="18.7109375" style="168" customWidth="1"/>
    <col min="7" max="7" width="12.85546875" style="168" customWidth="1"/>
    <col min="8" max="16384" width="11.42578125" style="168"/>
  </cols>
  <sheetData>
    <row r="1" spans="1:17" ht="13.5" thickBot="1" x14ac:dyDescent="0.25">
      <c r="A1" s="167" t="s">
        <v>664</v>
      </c>
      <c r="D1" s="1106"/>
    </row>
    <row r="2" spans="1:17" ht="26.25" customHeight="1" thickTop="1" thickBot="1" x14ac:dyDescent="0.25">
      <c r="A2" s="414" t="s">
        <v>28</v>
      </c>
      <c r="B2" s="415" t="s">
        <v>331</v>
      </c>
      <c r="C2" s="416" t="s">
        <v>348</v>
      </c>
      <c r="D2" s="416" t="s">
        <v>354</v>
      </c>
      <c r="E2" s="416" t="s">
        <v>349</v>
      </c>
      <c r="F2" s="416" t="s">
        <v>350</v>
      </c>
      <c r="G2" s="416" t="s">
        <v>336</v>
      </c>
      <c r="H2" s="417" t="s">
        <v>333</v>
      </c>
      <c r="K2" s="237"/>
      <c r="L2" s="237"/>
      <c r="M2" s="237"/>
      <c r="N2" s="237"/>
      <c r="O2" s="237"/>
      <c r="P2" s="237"/>
      <c r="Q2" s="237"/>
    </row>
    <row r="3" spans="1:17" ht="12.95" customHeight="1" thickTop="1" x14ac:dyDescent="0.25">
      <c r="A3" s="2614" t="s">
        <v>471</v>
      </c>
      <c r="B3" s="418" t="s">
        <v>351</v>
      </c>
      <c r="C3" s="2099">
        <v>577929764</v>
      </c>
      <c r="D3" s="2099">
        <v>24877100</v>
      </c>
      <c r="E3" s="1095">
        <f>C3-D3</f>
        <v>553052664</v>
      </c>
      <c r="F3" s="2100">
        <v>550625906</v>
      </c>
      <c r="G3" s="1095">
        <f>E3-F3</f>
        <v>2426758</v>
      </c>
      <c r="H3" s="906">
        <f>F3/E3*100</f>
        <v>99.561206706347221</v>
      </c>
      <c r="K3" s="237"/>
      <c r="L3" s="237"/>
      <c r="M3" s="237"/>
      <c r="N3" s="237"/>
      <c r="O3" s="237"/>
      <c r="P3" s="237"/>
      <c r="Q3" s="237"/>
    </row>
    <row r="4" spans="1:17" ht="12.95" customHeight="1" x14ac:dyDescent="0.25">
      <c r="A4" s="2615"/>
      <c r="B4" s="419" t="s">
        <v>352</v>
      </c>
      <c r="C4" s="2099">
        <v>70373765</v>
      </c>
      <c r="D4" s="2099">
        <v>814955</v>
      </c>
      <c r="E4" s="429">
        <f>C4-D4</f>
        <v>69558810</v>
      </c>
      <c r="F4" s="2100">
        <v>69459147</v>
      </c>
      <c r="G4" s="429">
        <f>E4-F4</f>
        <v>99663</v>
      </c>
      <c r="H4" s="422">
        <f t="shared" ref="H4:H50" si="0">F4/E4*100</f>
        <v>99.856721240630776</v>
      </c>
      <c r="K4" s="237"/>
      <c r="L4" s="237"/>
      <c r="M4" s="237"/>
      <c r="N4" s="237"/>
      <c r="O4" s="237"/>
      <c r="P4" s="237"/>
      <c r="Q4" s="237"/>
    </row>
    <row r="5" spans="1:17" ht="12.95" customHeight="1" x14ac:dyDescent="0.25">
      <c r="A5" s="2615"/>
      <c r="B5" s="419" t="s">
        <v>335</v>
      </c>
      <c r="C5" s="2099">
        <v>8048040</v>
      </c>
      <c r="D5" s="2099">
        <v>1111530</v>
      </c>
      <c r="E5" s="429">
        <f>C5-D5</f>
        <v>6936510</v>
      </c>
      <c r="F5" s="2100">
        <v>6913060</v>
      </c>
      <c r="G5" s="429">
        <f>E5-F5</f>
        <v>23450</v>
      </c>
      <c r="H5" s="422">
        <f t="shared" si="0"/>
        <v>99.661933739012838</v>
      </c>
      <c r="K5" s="237"/>
      <c r="L5" s="237"/>
      <c r="M5" s="237"/>
      <c r="N5" s="237"/>
      <c r="O5" s="237"/>
      <c r="P5" s="237"/>
      <c r="Q5" s="237"/>
    </row>
    <row r="6" spans="1:17" ht="12.95" customHeight="1" x14ac:dyDescent="0.25">
      <c r="A6" s="2615"/>
      <c r="B6" s="419" t="s">
        <v>171</v>
      </c>
      <c r="C6" s="2099">
        <v>3230003</v>
      </c>
      <c r="D6" s="2099">
        <v>0</v>
      </c>
      <c r="E6" s="429">
        <f>C6-D6</f>
        <v>3230003</v>
      </c>
      <c r="F6" s="2100">
        <v>1882659</v>
      </c>
      <c r="G6" s="429">
        <f>E6-F6</f>
        <v>1347344</v>
      </c>
      <c r="H6" s="422">
        <f t="shared" si="0"/>
        <v>58.286602210586182</v>
      </c>
      <c r="K6" s="237"/>
      <c r="L6" s="237"/>
      <c r="M6" s="237"/>
      <c r="N6" s="237"/>
      <c r="O6" s="237"/>
      <c r="P6" s="237"/>
      <c r="Q6" s="237"/>
    </row>
    <row r="7" spans="1:17" ht="12.95" customHeight="1" x14ac:dyDescent="0.25">
      <c r="A7" s="2615"/>
      <c r="B7" s="965" t="s">
        <v>637</v>
      </c>
      <c r="C7" s="2099">
        <v>15946000</v>
      </c>
      <c r="D7" s="2099">
        <v>469000</v>
      </c>
      <c r="E7" s="1096">
        <f>C7-D7</f>
        <v>15477000</v>
      </c>
      <c r="F7" s="2100">
        <v>15477000</v>
      </c>
      <c r="G7" s="1096">
        <f>E7-F7</f>
        <v>0</v>
      </c>
      <c r="H7" s="422">
        <f t="shared" si="0"/>
        <v>100</v>
      </c>
      <c r="K7" s="237"/>
      <c r="L7" s="237"/>
      <c r="M7" s="237"/>
      <c r="N7" s="237"/>
      <c r="O7" s="237"/>
      <c r="P7" s="237"/>
      <c r="Q7" s="237"/>
    </row>
    <row r="8" spans="1:17" ht="12.95" customHeight="1" thickBot="1" x14ac:dyDescent="0.3">
      <c r="A8" s="2616"/>
      <c r="B8" s="420" t="s">
        <v>17</v>
      </c>
      <c r="C8" s="430">
        <f>C3+C4+C5+C6+C7</f>
        <v>675527572</v>
      </c>
      <c r="D8" s="430">
        <f>D3+D4+D5+D6+D7</f>
        <v>27272585</v>
      </c>
      <c r="E8" s="430">
        <f>E3+E4+E5+E6+E7</f>
        <v>648254987</v>
      </c>
      <c r="F8" s="430">
        <f>F3+F4+F5+F6+F7</f>
        <v>644357772</v>
      </c>
      <c r="G8" s="430">
        <f>G3+G4+G5+G6+G7</f>
        <v>3897215</v>
      </c>
      <c r="H8" s="908">
        <f t="shared" si="0"/>
        <v>99.39881449766618</v>
      </c>
      <c r="K8" s="237"/>
      <c r="L8" s="237"/>
      <c r="M8" s="237"/>
      <c r="N8" s="237"/>
      <c r="O8" s="237"/>
      <c r="P8" s="237"/>
      <c r="Q8" s="237"/>
    </row>
    <row r="9" spans="1:17" ht="15" thickTop="1" x14ac:dyDescent="0.25">
      <c r="A9" s="2614" t="s">
        <v>470</v>
      </c>
      <c r="B9" s="418" t="s">
        <v>351</v>
      </c>
      <c r="C9" s="2101">
        <v>467304063</v>
      </c>
      <c r="D9" s="2101">
        <v>224450</v>
      </c>
      <c r="E9" s="428">
        <f t="shared" ref="E9:E50" si="1">C9-D9</f>
        <v>467079613</v>
      </c>
      <c r="F9" s="2102">
        <v>467052813</v>
      </c>
      <c r="G9" s="428">
        <f t="shared" ref="G9:G50" si="2">E9-F9</f>
        <v>26800</v>
      </c>
      <c r="H9" s="906">
        <f t="shared" si="0"/>
        <v>99.994262220132484</v>
      </c>
    </row>
    <row r="10" spans="1:17" ht="14.25" x14ac:dyDescent="0.25">
      <c r="A10" s="2615"/>
      <c r="B10" s="419" t="s">
        <v>352</v>
      </c>
      <c r="C10" s="2101">
        <v>116882475</v>
      </c>
      <c r="D10" s="2101">
        <v>788758</v>
      </c>
      <c r="E10" s="429">
        <f t="shared" si="1"/>
        <v>116093717</v>
      </c>
      <c r="F10" s="2102">
        <v>116065239</v>
      </c>
      <c r="G10" s="429">
        <f t="shared" si="2"/>
        <v>28478</v>
      </c>
      <c r="H10" s="422">
        <f t="shared" si="0"/>
        <v>99.975469818060873</v>
      </c>
    </row>
    <row r="11" spans="1:17" ht="14.25" x14ac:dyDescent="0.25">
      <c r="A11" s="2615"/>
      <c r="B11" s="419" t="s">
        <v>335</v>
      </c>
      <c r="C11" s="2101">
        <v>16247098</v>
      </c>
      <c r="D11" s="2101">
        <v>14070</v>
      </c>
      <c r="E11" s="429">
        <f t="shared" si="1"/>
        <v>16233028</v>
      </c>
      <c r="F11" s="2102">
        <v>16233028</v>
      </c>
      <c r="G11" s="429">
        <f t="shared" si="2"/>
        <v>0</v>
      </c>
      <c r="H11" s="422">
        <f t="shared" si="0"/>
        <v>100</v>
      </c>
    </row>
    <row r="12" spans="1:17" ht="14.25" x14ac:dyDescent="0.25">
      <c r="A12" s="2615"/>
      <c r="B12" s="419" t="s">
        <v>610</v>
      </c>
      <c r="C12" s="2101">
        <v>60918068</v>
      </c>
      <c r="D12" s="2101">
        <v>774463</v>
      </c>
      <c r="E12" s="429">
        <f t="shared" si="1"/>
        <v>60143605</v>
      </c>
      <c r="F12" s="2102">
        <v>59775750</v>
      </c>
      <c r="G12" s="429">
        <f t="shared" si="2"/>
        <v>367855</v>
      </c>
      <c r="H12" s="422">
        <f t="shared" si="0"/>
        <v>99.388372213471413</v>
      </c>
    </row>
    <row r="13" spans="1:17" ht="14.25" x14ac:dyDescent="0.25">
      <c r="A13" s="2615"/>
      <c r="B13" s="419" t="s">
        <v>171</v>
      </c>
      <c r="C13" s="2101">
        <v>105320264</v>
      </c>
      <c r="D13" s="2101">
        <v>0</v>
      </c>
      <c r="E13" s="429">
        <f t="shared" si="1"/>
        <v>105320264</v>
      </c>
      <c r="F13" s="2102">
        <v>53315109</v>
      </c>
      <c r="G13" s="429">
        <f t="shared" si="2"/>
        <v>52005155</v>
      </c>
      <c r="H13" s="422">
        <f t="shared" si="0"/>
        <v>50.621890769282544</v>
      </c>
    </row>
    <row r="14" spans="1:17" ht="14.25" x14ac:dyDescent="0.25">
      <c r="A14" s="2615"/>
      <c r="B14" s="419" t="s">
        <v>591</v>
      </c>
      <c r="C14" s="2101">
        <v>3432000</v>
      </c>
      <c r="D14" s="2101">
        <v>0</v>
      </c>
      <c r="E14" s="429">
        <f t="shared" si="1"/>
        <v>3432000</v>
      </c>
      <c r="F14" s="2102">
        <v>3432000</v>
      </c>
      <c r="G14" s="429">
        <f t="shared" si="2"/>
        <v>0</v>
      </c>
      <c r="H14" s="422">
        <f t="shared" si="0"/>
        <v>100</v>
      </c>
    </row>
    <row r="15" spans="1:17" ht="14.25" x14ac:dyDescent="0.25">
      <c r="A15" s="2615"/>
      <c r="B15" s="419" t="s">
        <v>541</v>
      </c>
      <c r="C15" s="2101">
        <v>15209000</v>
      </c>
      <c r="D15" s="2101">
        <v>0</v>
      </c>
      <c r="E15" s="429">
        <f t="shared" si="1"/>
        <v>15209000</v>
      </c>
      <c r="F15" s="2102">
        <v>9835810</v>
      </c>
      <c r="G15" s="429">
        <f t="shared" si="2"/>
        <v>5373190</v>
      </c>
      <c r="H15" s="422">
        <f t="shared" si="0"/>
        <v>64.670984285620364</v>
      </c>
    </row>
    <row r="16" spans="1:17" ht="15" thickBot="1" x14ac:dyDescent="0.3">
      <c r="A16" s="2616"/>
      <c r="B16" s="420" t="s">
        <v>17</v>
      </c>
      <c r="C16" s="430">
        <f>SUM(C9:C15)</f>
        <v>785312968</v>
      </c>
      <c r="D16" s="430">
        <f>SUM(D9:D15)</f>
        <v>1801741</v>
      </c>
      <c r="E16" s="907">
        <f t="shared" si="1"/>
        <v>783511227</v>
      </c>
      <c r="F16" s="430">
        <f>SUM(F9:F15)</f>
        <v>725709749</v>
      </c>
      <c r="G16" s="907">
        <f t="shared" si="2"/>
        <v>57801478</v>
      </c>
      <c r="H16" s="908">
        <f t="shared" si="0"/>
        <v>92.622763272797371</v>
      </c>
    </row>
    <row r="17" spans="1:8" ht="15" thickTop="1" x14ac:dyDescent="0.25">
      <c r="A17" s="2614" t="s">
        <v>33</v>
      </c>
      <c r="B17" s="418" t="s">
        <v>351</v>
      </c>
      <c r="C17" s="2105">
        <v>877329757</v>
      </c>
      <c r="D17" s="2105">
        <v>109307192</v>
      </c>
      <c r="E17" s="428">
        <f t="shared" si="1"/>
        <v>768022565</v>
      </c>
      <c r="F17" s="421">
        <v>764503797</v>
      </c>
      <c r="G17" s="428">
        <f t="shared" si="2"/>
        <v>3518768</v>
      </c>
      <c r="H17" s="909">
        <f t="shared" si="0"/>
        <v>99.541840544750144</v>
      </c>
    </row>
    <row r="18" spans="1:8" ht="14.25" x14ac:dyDescent="0.25">
      <c r="A18" s="2615"/>
      <c r="B18" s="419" t="s">
        <v>352</v>
      </c>
      <c r="C18" s="2106">
        <v>0</v>
      </c>
      <c r="D18" s="2106">
        <v>0</v>
      </c>
      <c r="E18" s="429">
        <f t="shared" si="1"/>
        <v>0</v>
      </c>
      <c r="F18" s="423">
        <v>0</v>
      </c>
      <c r="G18" s="429">
        <f t="shared" si="2"/>
        <v>0</v>
      </c>
      <c r="H18" s="756">
        <v>0</v>
      </c>
    </row>
    <row r="19" spans="1:8" ht="14.25" x14ac:dyDescent="0.25">
      <c r="A19" s="2615"/>
      <c r="B19" s="419" t="s">
        <v>335</v>
      </c>
      <c r="C19" s="2106">
        <v>35105254</v>
      </c>
      <c r="D19" s="2106">
        <v>0</v>
      </c>
      <c r="E19" s="429">
        <f t="shared" si="1"/>
        <v>35105254</v>
      </c>
      <c r="F19" s="423">
        <v>34857627</v>
      </c>
      <c r="G19" s="429">
        <f t="shared" si="2"/>
        <v>247627</v>
      </c>
      <c r="H19" s="756">
        <f t="shared" si="0"/>
        <v>99.294615558115609</v>
      </c>
    </row>
    <row r="20" spans="1:8" ht="14.25" x14ac:dyDescent="0.25">
      <c r="A20" s="2615"/>
      <c r="B20" s="965" t="s">
        <v>171</v>
      </c>
      <c r="C20" s="2177">
        <v>10500910</v>
      </c>
      <c r="D20" s="2177">
        <v>0</v>
      </c>
      <c r="E20" s="966">
        <f t="shared" si="1"/>
        <v>10500910</v>
      </c>
      <c r="F20" s="2175">
        <v>6344739</v>
      </c>
      <c r="G20" s="966">
        <f t="shared" si="2"/>
        <v>4156171</v>
      </c>
      <c r="H20" s="2178">
        <f t="shared" si="0"/>
        <v>60.420849240684859</v>
      </c>
    </row>
    <row r="21" spans="1:8" ht="14.25" x14ac:dyDescent="0.25">
      <c r="A21" s="2615"/>
      <c r="B21" s="965" t="s">
        <v>637</v>
      </c>
      <c r="C21" s="2177">
        <v>25405730</v>
      </c>
      <c r="D21" s="2177">
        <v>0</v>
      </c>
      <c r="E21" s="966">
        <f t="shared" si="1"/>
        <v>25405730</v>
      </c>
      <c r="F21" s="2175">
        <v>20381940</v>
      </c>
      <c r="G21" s="966">
        <f t="shared" si="2"/>
        <v>5023790</v>
      </c>
      <c r="H21" s="2178">
        <f t="shared" si="0"/>
        <v>80.225760094277945</v>
      </c>
    </row>
    <row r="22" spans="1:8" ht="14.25" x14ac:dyDescent="0.25">
      <c r="A22" s="2615"/>
      <c r="B22" s="965" t="s">
        <v>739</v>
      </c>
      <c r="C22" s="2177">
        <v>3283469</v>
      </c>
      <c r="D22" s="2177">
        <v>0</v>
      </c>
      <c r="E22" s="966">
        <f t="shared" si="1"/>
        <v>3283469</v>
      </c>
      <c r="F22" s="2175">
        <v>888723</v>
      </c>
      <c r="G22" s="966">
        <f t="shared" si="2"/>
        <v>2394746</v>
      </c>
      <c r="H22" s="2178">
        <f t="shared" si="0"/>
        <v>27.066587197869087</v>
      </c>
    </row>
    <row r="23" spans="1:8" ht="15" thickBot="1" x14ac:dyDescent="0.3">
      <c r="A23" s="2616"/>
      <c r="B23" s="420" t="s">
        <v>17</v>
      </c>
      <c r="C23" s="424">
        <f>C17+C18+C19+C20+C21+C22</f>
        <v>951625120</v>
      </c>
      <c r="D23" s="424">
        <f>D17+D18+D19+D20+D21+D22</f>
        <v>109307192</v>
      </c>
      <c r="E23" s="424">
        <f t="shared" si="1"/>
        <v>842317928</v>
      </c>
      <c r="F23" s="424">
        <f>F17+F18+F19+F20+F21+F22</f>
        <v>826976826</v>
      </c>
      <c r="G23" s="424">
        <f t="shared" si="2"/>
        <v>15341102</v>
      </c>
      <c r="H23" s="2178">
        <f>F23/E23*100</f>
        <v>98.178704086659309</v>
      </c>
    </row>
    <row r="24" spans="1:8" ht="15" thickTop="1" x14ac:dyDescent="0.25">
      <c r="A24" s="2614" t="s">
        <v>34</v>
      </c>
      <c r="B24" s="425" t="s">
        <v>351</v>
      </c>
      <c r="C24" s="2108">
        <v>609192140</v>
      </c>
      <c r="D24" s="2108">
        <v>62847785</v>
      </c>
      <c r="E24" s="428">
        <f>C24-D24</f>
        <v>546344355</v>
      </c>
      <c r="F24" s="421">
        <v>543435215</v>
      </c>
      <c r="G24" s="428">
        <f t="shared" si="2"/>
        <v>2909140</v>
      </c>
      <c r="H24" s="422">
        <f t="shared" si="0"/>
        <v>99.467526300331215</v>
      </c>
    </row>
    <row r="25" spans="1:8" ht="14.25" x14ac:dyDescent="0.25">
      <c r="A25" s="2615"/>
      <c r="B25" s="426" t="s">
        <v>352</v>
      </c>
      <c r="C25" s="2109">
        <v>159243021</v>
      </c>
      <c r="D25" s="2109">
        <v>2832155</v>
      </c>
      <c r="E25" s="429">
        <f t="shared" si="1"/>
        <v>156410866</v>
      </c>
      <c r="F25" s="423">
        <v>155895741</v>
      </c>
      <c r="G25" s="429">
        <f t="shared" si="2"/>
        <v>515125</v>
      </c>
      <c r="H25" s="422">
        <f t="shared" si="0"/>
        <v>99.670659070451023</v>
      </c>
    </row>
    <row r="26" spans="1:8" ht="14.25" x14ac:dyDescent="0.25">
      <c r="A26" s="2615"/>
      <c r="B26" s="426" t="s">
        <v>335</v>
      </c>
      <c r="C26" s="2109">
        <v>13599593</v>
      </c>
      <c r="D26" s="2109">
        <v>1842225</v>
      </c>
      <c r="E26" s="429">
        <f t="shared" si="1"/>
        <v>11757368</v>
      </c>
      <c r="F26" s="423">
        <v>11246158</v>
      </c>
      <c r="G26" s="429">
        <f t="shared" si="2"/>
        <v>511210</v>
      </c>
      <c r="H26" s="422">
        <f t="shared" si="0"/>
        <v>95.652003067353164</v>
      </c>
    </row>
    <row r="27" spans="1:8" ht="14.25" x14ac:dyDescent="0.25">
      <c r="A27" s="2615"/>
      <c r="B27" s="426" t="s">
        <v>171</v>
      </c>
      <c r="C27" s="2109">
        <v>44806384</v>
      </c>
      <c r="D27" s="2109"/>
      <c r="E27" s="429">
        <f t="shared" si="1"/>
        <v>44806384</v>
      </c>
      <c r="F27" s="423">
        <v>23761342</v>
      </c>
      <c r="G27" s="429">
        <f t="shared" si="2"/>
        <v>21045042</v>
      </c>
      <c r="H27" s="422">
        <f t="shared" si="0"/>
        <v>53.031152882142862</v>
      </c>
    </row>
    <row r="28" spans="1:8" ht="15" thickBot="1" x14ac:dyDescent="0.3">
      <c r="A28" s="2616"/>
      <c r="B28" s="427" t="s">
        <v>17</v>
      </c>
      <c r="C28" s="2174">
        <f>SUM(C24:C27)</f>
        <v>826841138</v>
      </c>
      <c r="D28" s="2174">
        <f>SUM(D24:D27)</f>
        <v>67522165</v>
      </c>
      <c r="E28" s="907">
        <f t="shared" si="1"/>
        <v>759318973</v>
      </c>
      <c r="F28" s="424">
        <f>SUM(F24:F27)</f>
        <v>734338456</v>
      </c>
      <c r="G28" s="907">
        <f t="shared" si="2"/>
        <v>24980517</v>
      </c>
      <c r="H28" s="908">
        <f t="shared" si="0"/>
        <v>96.710141865505577</v>
      </c>
    </row>
    <row r="29" spans="1:8" ht="15" thickTop="1" x14ac:dyDescent="0.25">
      <c r="A29" s="2614" t="s">
        <v>353</v>
      </c>
      <c r="B29" s="418" t="s">
        <v>351</v>
      </c>
      <c r="C29" s="994">
        <v>1147412685</v>
      </c>
      <c r="D29" s="994">
        <v>133304693</v>
      </c>
      <c r="E29" s="995">
        <f t="shared" si="1"/>
        <v>1014107992</v>
      </c>
      <c r="F29" s="994">
        <v>897698653</v>
      </c>
      <c r="G29" s="428">
        <f t="shared" si="2"/>
        <v>116409339</v>
      </c>
      <c r="H29" s="906">
        <f t="shared" si="0"/>
        <v>88.521011576842</v>
      </c>
    </row>
    <row r="30" spans="1:8" ht="14.25" x14ac:dyDescent="0.25">
      <c r="A30" s="2615"/>
      <c r="B30" s="419" t="s">
        <v>352</v>
      </c>
      <c r="C30" s="996">
        <v>131915156</v>
      </c>
      <c r="D30" s="996">
        <v>31046008</v>
      </c>
      <c r="E30" s="997">
        <f t="shared" si="1"/>
        <v>100869148</v>
      </c>
      <c r="F30" s="996">
        <v>100869148</v>
      </c>
      <c r="G30" s="429">
        <f t="shared" si="2"/>
        <v>0</v>
      </c>
      <c r="H30" s="422">
        <f t="shared" si="0"/>
        <v>100</v>
      </c>
    </row>
    <row r="31" spans="1:8" ht="14.25" x14ac:dyDescent="0.25">
      <c r="A31" s="2615"/>
      <c r="B31" s="419" t="s">
        <v>335</v>
      </c>
      <c r="C31" s="996">
        <v>6873594</v>
      </c>
      <c r="D31" s="996">
        <v>873935</v>
      </c>
      <c r="E31" s="997">
        <f t="shared" si="1"/>
        <v>5999659</v>
      </c>
      <c r="F31" s="996">
        <v>5926964</v>
      </c>
      <c r="G31" s="429">
        <f t="shared" si="2"/>
        <v>72695</v>
      </c>
      <c r="H31" s="422">
        <f t="shared" si="0"/>
        <v>98.788347804433556</v>
      </c>
    </row>
    <row r="32" spans="1:8" ht="14.25" x14ac:dyDescent="0.25">
      <c r="A32" s="2615"/>
      <c r="B32" s="419" t="s">
        <v>171</v>
      </c>
      <c r="C32" s="996">
        <v>9877609</v>
      </c>
      <c r="D32" s="996"/>
      <c r="E32" s="997">
        <f t="shared" si="1"/>
        <v>9877609</v>
      </c>
      <c r="F32" s="996">
        <v>9723869</v>
      </c>
      <c r="G32" s="429">
        <f t="shared" si="2"/>
        <v>153740</v>
      </c>
      <c r="H32" s="422">
        <f t="shared" si="0"/>
        <v>98.443550458415601</v>
      </c>
    </row>
    <row r="33" spans="1:10" ht="15" thickBot="1" x14ac:dyDescent="0.3">
      <c r="A33" s="2616"/>
      <c r="B33" s="420" t="s">
        <v>17</v>
      </c>
      <c r="C33" s="576">
        <f>SUM(C29:C32)</f>
        <v>1296079044</v>
      </c>
      <c r="D33" s="576">
        <f>SUM(D29:D32)</f>
        <v>165224636</v>
      </c>
      <c r="E33" s="907">
        <f t="shared" si="1"/>
        <v>1130854408</v>
      </c>
      <c r="F33" s="576">
        <f>SUM(F29:F32)</f>
        <v>1014218634</v>
      </c>
      <c r="G33" s="907">
        <f t="shared" si="2"/>
        <v>116635774</v>
      </c>
      <c r="H33" s="908">
        <f t="shared" si="0"/>
        <v>89.686048604056907</v>
      </c>
    </row>
    <row r="34" spans="1:10" ht="15" thickTop="1" x14ac:dyDescent="0.25">
      <c r="A34" s="2614" t="s">
        <v>36</v>
      </c>
      <c r="B34" s="418" t="s">
        <v>351</v>
      </c>
      <c r="C34" s="2604">
        <v>895678550</v>
      </c>
      <c r="D34" s="2607">
        <v>47660614</v>
      </c>
      <c r="E34" s="2620">
        <f t="shared" si="1"/>
        <v>848017936</v>
      </c>
      <c r="F34" s="2607">
        <v>845604177</v>
      </c>
      <c r="G34" s="2620">
        <f t="shared" si="2"/>
        <v>2413759</v>
      </c>
      <c r="H34" s="2601">
        <f t="shared" si="0"/>
        <v>99.71536462879719</v>
      </c>
    </row>
    <row r="35" spans="1:10" ht="14.25" x14ac:dyDescent="0.25">
      <c r="A35" s="2615"/>
      <c r="B35" s="419" t="s">
        <v>352</v>
      </c>
      <c r="C35" s="2605"/>
      <c r="D35" s="2608"/>
      <c r="E35" s="2621">
        <f t="shared" si="1"/>
        <v>0</v>
      </c>
      <c r="F35" s="2608"/>
      <c r="G35" s="2621"/>
      <c r="H35" s="2602" t="e">
        <f t="shared" si="0"/>
        <v>#DIV/0!</v>
      </c>
    </row>
    <row r="36" spans="1:10" ht="14.25" x14ac:dyDescent="0.25">
      <c r="A36" s="2615"/>
      <c r="B36" s="419" t="s">
        <v>335</v>
      </c>
      <c r="C36" s="2606"/>
      <c r="D36" s="2609"/>
      <c r="E36" s="2622">
        <f t="shared" si="1"/>
        <v>0</v>
      </c>
      <c r="F36" s="2609"/>
      <c r="G36" s="2622"/>
      <c r="H36" s="2603" t="e">
        <f t="shared" si="0"/>
        <v>#DIV/0!</v>
      </c>
      <c r="I36" s="167"/>
    </row>
    <row r="37" spans="1:10" ht="14.25" x14ac:dyDescent="0.25">
      <c r="A37" s="2615"/>
      <c r="B37" s="419" t="s">
        <v>171</v>
      </c>
      <c r="C37" s="2111">
        <v>117888794</v>
      </c>
      <c r="D37" s="2111"/>
      <c r="E37" s="429">
        <f t="shared" si="1"/>
        <v>117888794</v>
      </c>
      <c r="F37" s="2221">
        <v>40093959</v>
      </c>
      <c r="G37" s="429">
        <f t="shared" si="2"/>
        <v>77794835</v>
      </c>
      <c r="H37" s="422">
        <f t="shared" si="0"/>
        <v>34.009983171089189</v>
      </c>
    </row>
    <row r="38" spans="1:10" ht="15.75" thickBot="1" x14ac:dyDescent="0.3">
      <c r="A38" s="2616"/>
      <c r="B38" s="420" t="s">
        <v>17</v>
      </c>
      <c r="C38" s="424">
        <f>SUM(C34:C37)</f>
        <v>1013567344</v>
      </c>
      <c r="D38" s="424">
        <f>SUM(D34:D37)</f>
        <v>47660614</v>
      </c>
      <c r="E38" s="907">
        <f t="shared" si="1"/>
        <v>965906730</v>
      </c>
      <c r="F38" s="424">
        <f>F34+F35+F36+F37</f>
        <v>885698136</v>
      </c>
      <c r="G38" s="907">
        <f t="shared" si="2"/>
        <v>80208594</v>
      </c>
      <c r="H38" s="908">
        <f t="shared" si="0"/>
        <v>91.696031147852125</v>
      </c>
      <c r="I38" s="167"/>
      <c r="J38" s="8"/>
    </row>
    <row r="39" spans="1:10" ht="15" thickTop="1" x14ac:dyDescent="0.25">
      <c r="A39" s="2614" t="s">
        <v>342</v>
      </c>
      <c r="B39" s="418" t="s">
        <v>351</v>
      </c>
      <c r="C39" s="2112">
        <v>777019770</v>
      </c>
      <c r="D39" s="2112">
        <v>15651870</v>
      </c>
      <c r="E39" s="428">
        <f t="shared" si="1"/>
        <v>761367900</v>
      </c>
      <c r="F39" s="2114">
        <v>739399948</v>
      </c>
      <c r="G39" s="428">
        <f t="shared" si="2"/>
        <v>21967952</v>
      </c>
      <c r="H39" s="906">
        <f t="shared" si="0"/>
        <v>97.114673208576292</v>
      </c>
    </row>
    <row r="40" spans="1:10" ht="14.25" x14ac:dyDescent="0.25">
      <c r="A40" s="2615"/>
      <c r="B40" s="419" t="s">
        <v>352</v>
      </c>
      <c r="C40" s="2113">
        <v>63164954</v>
      </c>
      <c r="D40" s="2113">
        <v>2049061</v>
      </c>
      <c r="E40" s="429">
        <f t="shared" si="1"/>
        <v>61115893</v>
      </c>
      <c r="F40" s="2115">
        <v>58153613</v>
      </c>
      <c r="G40" s="429">
        <f t="shared" si="2"/>
        <v>2962280</v>
      </c>
      <c r="H40" s="422">
        <f t="shared" si="0"/>
        <v>95.153011999677389</v>
      </c>
      <c r="I40" s="167"/>
    </row>
    <row r="41" spans="1:10" ht="14.25" x14ac:dyDescent="0.25">
      <c r="A41" s="2615"/>
      <c r="B41" s="419" t="s">
        <v>335</v>
      </c>
      <c r="C41" s="2113">
        <v>65361247</v>
      </c>
      <c r="D41" s="2113">
        <v>609700</v>
      </c>
      <c r="E41" s="429">
        <f t="shared" si="1"/>
        <v>64751547</v>
      </c>
      <c r="F41" s="2115">
        <v>58613598</v>
      </c>
      <c r="G41" s="429">
        <f t="shared" si="2"/>
        <v>6137949</v>
      </c>
      <c r="H41" s="422">
        <f t="shared" si="0"/>
        <v>90.520768561714831</v>
      </c>
    </row>
    <row r="42" spans="1:10" ht="14.25" x14ac:dyDescent="0.25">
      <c r="A42" s="2615"/>
      <c r="B42" s="419" t="s">
        <v>171</v>
      </c>
      <c r="C42" s="2113">
        <v>9437218</v>
      </c>
      <c r="D42" s="2113">
        <v>0</v>
      </c>
      <c r="E42" s="429">
        <f t="shared" si="1"/>
        <v>9437218</v>
      </c>
      <c r="F42" s="2115">
        <v>4220449</v>
      </c>
      <c r="G42" s="429">
        <f t="shared" si="2"/>
        <v>5216769</v>
      </c>
      <c r="H42" s="422">
        <f t="shared" si="0"/>
        <v>44.721325712725935</v>
      </c>
    </row>
    <row r="43" spans="1:10" ht="14.25" x14ac:dyDescent="0.25">
      <c r="A43" s="2615"/>
      <c r="B43" s="965" t="s">
        <v>637</v>
      </c>
      <c r="C43" s="2175">
        <v>183538020</v>
      </c>
      <c r="D43" s="2175">
        <v>0</v>
      </c>
      <c r="E43" s="966">
        <f t="shared" si="1"/>
        <v>183538020</v>
      </c>
      <c r="F43" s="2175">
        <v>75547170</v>
      </c>
      <c r="G43" s="966">
        <f t="shared" si="2"/>
        <v>107990850</v>
      </c>
      <c r="H43" s="2176">
        <f t="shared" si="0"/>
        <v>41.161591478430466</v>
      </c>
    </row>
    <row r="44" spans="1:10" ht="15" thickBot="1" x14ac:dyDescent="0.3">
      <c r="A44" s="2616"/>
      <c r="B44" s="420" t="s">
        <v>17</v>
      </c>
      <c r="C44" s="424">
        <f>C39+C40+C41+C42+C43</f>
        <v>1098521209</v>
      </c>
      <c r="D44" s="424">
        <f>D39+D40+D41+D42+D43</f>
        <v>18310631</v>
      </c>
      <c r="E44" s="424">
        <f>E39+E40+E41+E42+E43</f>
        <v>1080210578</v>
      </c>
      <c r="F44" s="424">
        <f>F39+F40+F41+F42+F43</f>
        <v>935934778</v>
      </c>
      <c r="G44" s="424">
        <f>G39+G40+G41+G42+G43</f>
        <v>144275800</v>
      </c>
      <c r="H44" s="908">
        <f t="shared" si="0"/>
        <v>86.6437338294608</v>
      </c>
    </row>
    <row r="45" spans="1:10" ht="15" thickTop="1" x14ac:dyDescent="0.25">
      <c r="A45" s="2617" t="s">
        <v>38</v>
      </c>
      <c r="B45" s="418" t="s">
        <v>351</v>
      </c>
      <c r="C45" s="421">
        <f t="shared" ref="C45:D47" si="3">C3+C9+C17+C24+C29+C34+C39</f>
        <v>5351866729</v>
      </c>
      <c r="D45" s="421">
        <f t="shared" si="3"/>
        <v>393873704</v>
      </c>
      <c r="E45" s="428">
        <f t="shared" si="1"/>
        <v>4957993025</v>
      </c>
      <c r="F45" s="421">
        <f>F3+F9+F17+F24+F29+F34+F39</f>
        <v>4808320509</v>
      </c>
      <c r="G45" s="428">
        <f t="shared" si="2"/>
        <v>149672516</v>
      </c>
      <c r="H45" s="906">
        <f t="shared" si="0"/>
        <v>96.981187443280035</v>
      </c>
    </row>
    <row r="46" spans="1:10" ht="14.25" x14ac:dyDescent="0.25">
      <c r="A46" s="2618"/>
      <c r="B46" s="419" t="s">
        <v>352</v>
      </c>
      <c r="C46" s="423">
        <f t="shared" si="3"/>
        <v>541579371</v>
      </c>
      <c r="D46" s="423">
        <f t="shared" si="3"/>
        <v>37530937</v>
      </c>
      <c r="E46" s="429">
        <f t="shared" si="1"/>
        <v>504048434</v>
      </c>
      <c r="F46" s="423">
        <f>F4+F10+F18+F25+F30+F35+F40</f>
        <v>500442888</v>
      </c>
      <c r="G46" s="429">
        <f t="shared" si="2"/>
        <v>3605546</v>
      </c>
      <c r="H46" s="422">
        <f t="shared" si="0"/>
        <v>99.284682630320404</v>
      </c>
    </row>
    <row r="47" spans="1:10" ht="14.25" x14ac:dyDescent="0.25">
      <c r="A47" s="2618"/>
      <c r="B47" s="419" t="s">
        <v>335</v>
      </c>
      <c r="C47" s="423">
        <f t="shared" si="3"/>
        <v>145234826</v>
      </c>
      <c r="D47" s="423">
        <f t="shared" si="3"/>
        <v>4451460</v>
      </c>
      <c r="E47" s="429">
        <f t="shared" si="1"/>
        <v>140783366</v>
      </c>
      <c r="F47" s="423">
        <f>F5+F11+F19+F26+F31+F36+F41</f>
        <v>133790435</v>
      </c>
      <c r="G47" s="429">
        <f t="shared" si="2"/>
        <v>6992931</v>
      </c>
      <c r="H47" s="422">
        <f t="shared" si="0"/>
        <v>95.032842871507981</v>
      </c>
    </row>
    <row r="48" spans="1:10" ht="14.25" x14ac:dyDescent="0.25">
      <c r="A48" s="2618"/>
      <c r="B48" s="419" t="s">
        <v>171</v>
      </c>
      <c r="C48" s="423">
        <f>C6+C13+C27+C32+C42+C37</f>
        <v>290560272</v>
      </c>
      <c r="D48" s="423">
        <f>D6+D13+D27+D32+D42+D37</f>
        <v>0</v>
      </c>
      <c r="E48" s="423">
        <f>E6+E13+E27+E32+E42+E37</f>
        <v>290560272</v>
      </c>
      <c r="F48" s="423">
        <f>F6+F13+F27+F32+F42+F37</f>
        <v>132997387</v>
      </c>
      <c r="G48" s="423">
        <f>G6+G13+G27+G32+G42+G37</f>
        <v>157562885</v>
      </c>
      <c r="H48" s="422">
        <f t="shared" si="0"/>
        <v>45.772736267262303</v>
      </c>
    </row>
    <row r="49" spans="1:9" ht="14.25" x14ac:dyDescent="0.25">
      <c r="A49" s="2618"/>
      <c r="B49" s="419" t="s">
        <v>541</v>
      </c>
      <c r="C49" s="423">
        <f>C15</f>
        <v>15209000</v>
      </c>
      <c r="D49" s="423">
        <f>D15</f>
        <v>0</v>
      </c>
      <c r="E49" s="429">
        <f t="shared" si="1"/>
        <v>15209000</v>
      </c>
      <c r="F49" s="423">
        <f>F15</f>
        <v>9835810</v>
      </c>
      <c r="G49" s="429">
        <f t="shared" si="2"/>
        <v>5373190</v>
      </c>
      <c r="H49" s="422">
        <f t="shared" si="0"/>
        <v>64.670984285620364</v>
      </c>
    </row>
    <row r="50" spans="1:9" ht="15.75" thickBot="1" x14ac:dyDescent="0.3">
      <c r="A50" s="2619"/>
      <c r="B50" s="420" t="s">
        <v>17</v>
      </c>
      <c r="C50" s="424">
        <f>C45+C46+C47+C49</f>
        <v>6053889926</v>
      </c>
      <c r="D50" s="424">
        <f>D45+D46+D47+D49</f>
        <v>435856101</v>
      </c>
      <c r="E50" s="907">
        <f t="shared" si="1"/>
        <v>5618033825</v>
      </c>
      <c r="F50" s="424">
        <f>F45+F46+F47+F49</f>
        <v>5452389642</v>
      </c>
      <c r="G50" s="907">
        <f t="shared" si="2"/>
        <v>165644183</v>
      </c>
      <c r="H50" s="908">
        <f t="shared" si="0"/>
        <v>97.051563088444027</v>
      </c>
      <c r="I50" s="8"/>
    </row>
    <row r="51" spans="1:9" ht="15.75" thickTop="1" x14ac:dyDescent="0.25">
      <c r="A51" s="964" t="s">
        <v>636</v>
      </c>
      <c r="B51" s="631"/>
      <c r="C51" s="632"/>
      <c r="D51" s="632"/>
      <c r="E51" s="632"/>
      <c r="F51" s="632"/>
      <c r="G51" s="632"/>
      <c r="H51" s="633"/>
      <c r="I51" s="8"/>
    </row>
    <row r="52" spans="1:9" ht="15.75" thickBot="1" x14ac:dyDescent="0.3">
      <c r="B52" s="588" t="s">
        <v>665</v>
      </c>
    </row>
    <row r="53" spans="1:9" ht="31.5" thickTop="1" thickBot="1" x14ac:dyDescent="0.3">
      <c r="A53" s="3"/>
      <c r="B53" s="206" t="s">
        <v>28</v>
      </c>
      <c r="C53" s="37" t="s">
        <v>348</v>
      </c>
      <c r="D53" s="37" t="s">
        <v>354</v>
      </c>
      <c r="E53" s="37" t="s">
        <v>349</v>
      </c>
      <c r="F53" s="37" t="s">
        <v>350</v>
      </c>
      <c r="G53" s="37" t="s">
        <v>336</v>
      </c>
      <c r="H53" s="373" t="s">
        <v>333</v>
      </c>
      <c r="I53" s="131"/>
    </row>
    <row r="54" spans="1:9" ht="15.75" thickTop="1" x14ac:dyDescent="0.25">
      <c r="A54" s="3"/>
      <c r="B54" s="2327" t="s">
        <v>471</v>
      </c>
      <c r="C54" s="2030">
        <v>778770571</v>
      </c>
      <c r="D54" s="444">
        <v>27272585</v>
      </c>
      <c r="E54" s="2136">
        <f t="shared" ref="E54:E61" si="4">C54-D54</f>
        <v>751497986</v>
      </c>
      <c r="F54" s="444">
        <v>744746676</v>
      </c>
      <c r="G54" s="626">
        <f t="shared" ref="G54:G61" si="5">E54-F54</f>
        <v>6751310</v>
      </c>
      <c r="H54" s="147">
        <f>F54/E54*100</f>
        <v>99.101619681519679</v>
      </c>
      <c r="I54" s="131"/>
    </row>
    <row r="55" spans="1:9" ht="15" x14ac:dyDescent="0.25">
      <c r="A55" s="3"/>
      <c r="B55" s="224" t="s">
        <v>470</v>
      </c>
      <c r="C55" s="2329">
        <v>847644886</v>
      </c>
      <c r="D55" s="2103">
        <v>1801741</v>
      </c>
      <c r="E55" s="2116">
        <f t="shared" si="4"/>
        <v>845843145</v>
      </c>
      <c r="F55" s="2104">
        <v>772829973</v>
      </c>
      <c r="G55" s="911">
        <f t="shared" si="5"/>
        <v>73013172</v>
      </c>
      <c r="H55" s="312">
        <f t="shared" ref="H55:H61" si="6">F55/E55*100</f>
        <v>91.368000978479287</v>
      </c>
      <c r="I55" s="3"/>
    </row>
    <row r="56" spans="1:9" ht="15" x14ac:dyDescent="0.25">
      <c r="A56" s="3"/>
      <c r="B56" s="224" t="s">
        <v>33</v>
      </c>
      <c r="C56" s="2330">
        <v>1086799898</v>
      </c>
      <c r="D56" s="2107">
        <v>109307192</v>
      </c>
      <c r="E56" s="2116">
        <f t="shared" si="4"/>
        <v>977492706</v>
      </c>
      <c r="F56" s="2110">
        <v>957551348</v>
      </c>
      <c r="G56" s="911">
        <f t="shared" si="5"/>
        <v>19941358</v>
      </c>
      <c r="H56" s="312">
        <f t="shared" si="6"/>
        <v>97.959948153311345</v>
      </c>
      <c r="I56" s="3"/>
    </row>
    <row r="57" spans="1:9" ht="15" x14ac:dyDescent="0.25">
      <c r="A57" s="3"/>
      <c r="B57" s="224" t="s">
        <v>34</v>
      </c>
      <c r="C57" s="2331">
        <v>906894882</v>
      </c>
      <c r="D57" s="2332">
        <v>67522615</v>
      </c>
      <c r="E57" s="2116">
        <f>C57-D57</f>
        <v>839372267</v>
      </c>
      <c r="F57" s="2116">
        <v>808094167</v>
      </c>
      <c r="G57" s="911">
        <f t="shared" si="5"/>
        <v>31278100</v>
      </c>
      <c r="H57" s="312">
        <f t="shared" si="6"/>
        <v>96.2736319473848</v>
      </c>
      <c r="I57" s="3"/>
    </row>
    <row r="58" spans="1:9" ht="15" x14ac:dyDescent="0.25">
      <c r="A58" s="3"/>
      <c r="B58" s="224" t="s">
        <v>439</v>
      </c>
      <c r="C58" s="2333">
        <v>1420961106</v>
      </c>
      <c r="D58" s="575">
        <v>165224636</v>
      </c>
      <c r="E58" s="2116">
        <f t="shared" si="4"/>
        <v>1255736470</v>
      </c>
      <c r="F58" s="577">
        <v>1154296468</v>
      </c>
      <c r="G58" s="911">
        <f t="shared" si="5"/>
        <v>101440002</v>
      </c>
      <c r="H58" s="312">
        <f t="shared" si="6"/>
        <v>91.921871792096638</v>
      </c>
      <c r="I58" s="3"/>
    </row>
    <row r="59" spans="1:9" ht="15" x14ac:dyDescent="0.25">
      <c r="A59" s="3"/>
      <c r="B59" s="224" t="s">
        <v>440</v>
      </c>
      <c r="C59" s="2333">
        <v>1085945179</v>
      </c>
      <c r="D59" s="2107">
        <v>47660614</v>
      </c>
      <c r="E59" s="2116">
        <f t="shared" si="4"/>
        <v>1038284565</v>
      </c>
      <c r="F59" s="910">
        <v>950804065</v>
      </c>
      <c r="G59" s="911">
        <f t="shared" si="5"/>
        <v>87480500</v>
      </c>
      <c r="H59" s="312">
        <f t="shared" si="6"/>
        <v>91.574515990228562</v>
      </c>
      <c r="I59" s="3"/>
    </row>
    <row r="60" spans="1:9" ht="15" x14ac:dyDescent="0.25">
      <c r="A60" s="3"/>
      <c r="B60" s="224" t="s">
        <v>37</v>
      </c>
      <c r="C60" s="2333">
        <v>1160442460</v>
      </c>
      <c r="D60" s="2107">
        <v>18310631</v>
      </c>
      <c r="E60" s="2116">
        <f>C60-D60</f>
        <v>1142131829</v>
      </c>
      <c r="F60" s="2117">
        <v>980898548</v>
      </c>
      <c r="G60" s="911">
        <f t="shared" si="5"/>
        <v>161233281</v>
      </c>
      <c r="H60" s="312">
        <f t="shared" si="6"/>
        <v>85.883128645388624</v>
      </c>
      <c r="I60" s="3"/>
    </row>
    <row r="61" spans="1:9" ht="15.75" thickBot="1" x14ac:dyDescent="0.3">
      <c r="A61" s="3"/>
      <c r="B61" s="2328" t="s">
        <v>373</v>
      </c>
      <c r="C61" s="2334">
        <f>C54+C55+C56+C57+C58+C59+C60</f>
        <v>7287458982</v>
      </c>
      <c r="D61" s="445">
        <f>D54+D55+D56+D57+D58+D59+D60</f>
        <v>437100014</v>
      </c>
      <c r="E61" s="317">
        <f t="shared" si="4"/>
        <v>6850358968</v>
      </c>
      <c r="F61" s="293">
        <f>F54+F55+F56+F57+F58+F59+F60</f>
        <v>6369221245</v>
      </c>
      <c r="G61" s="912">
        <f t="shared" si="5"/>
        <v>481137723</v>
      </c>
      <c r="H61" s="913">
        <f t="shared" si="6"/>
        <v>92.976459697257724</v>
      </c>
      <c r="I61" s="3"/>
    </row>
    <row r="62" spans="1:9" ht="15.75" thickTop="1" x14ac:dyDescent="0.25">
      <c r="A62" s="3"/>
      <c r="B62" s="964" t="s">
        <v>636</v>
      </c>
      <c r="C62" s="634"/>
      <c r="D62" s="635"/>
      <c r="E62" s="634"/>
      <c r="F62" s="634"/>
      <c r="G62" s="634"/>
      <c r="H62" s="133"/>
      <c r="I62" s="3"/>
    </row>
    <row r="63" spans="1:9" ht="15" x14ac:dyDescent="0.25">
      <c r="A63" s="3"/>
      <c r="B63" s="84"/>
      <c r="C63" s="634"/>
      <c r="D63" s="635"/>
      <c r="E63" s="634"/>
      <c r="F63" s="634"/>
      <c r="G63" s="634"/>
      <c r="H63" s="133"/>
      <c r="I63" s="3"/>
    </row>
    <row r="64" spans="1:9" ht="15" x14ac:dyDescent="0.25">
      <c r="A64" s="3"/>
      <c r="B64" s="84"/>
      <c r="C64" s="634"/>
      <c r="D64" s="635"/>
      <c r="E64" s="634"/>
      <c r="F64" s="634"/>
      <c r="G64" s="634"/>
      <c r="H64" s="133"/>
      <c r="I64" s="3"/>
    </row>
    <row r="65" spans="1:10" ht="15" x14ac:dyDescent="0.25">
      <c r="A65" s="3"/>
      <c r="B65" s="84"/>
      <c r="C65" s="634"/>
      <c r="D65" s="635"/>
      <c r="E65" s="634"/>
      <c r="F65" s="634"/>
      <c r="G65" s="634"/>
      <c r="H65" s="133"/>
      <c r="I65" s="3"/>
    </row>
    <row r="66" spans="1:10" ht="15" x14ac:dyDescent="0.25">
      <c r="A66" s="3"/>
      <c r="B66" s="84"/>
      <c r="C66" s="634"/>
      <c r="D66" s="635"/>
      <c r="E66" s="634"/>
      <c r="F66" s="634"/>
      <c r="G66" s="634"/>
      <c r="H66" s="133"/>
      <c r="I66" s="3"/>
    </row>
    <row r="67" spans="1:10" ht="15" x14ac:dyDescent="0.25">
      <c r="A67" s="3"/>
      <c r="B67" s="84"/>
      <c r="C67" s="634"/>
      <c r="D67" s="635"/>
      <c r="E67" s="634"/>
      <c r="F67" s="634"/>
      <c r="G67" s="634"/>
      <c r="H67" s="133"/>
      <c r="I67" s="3"/>
    </row>
    <row r="68" spans="1:10" ht="15" x14ac:dyDescent="0.25">
      <c r="A68" s="3"/>
      <c r="B68" s="84"/>
      <c r="C68" s="634"/>
      <c r="D68" s="635"/>
      <c r="E68" s="634"/>
      <c r="F68" s="634"/>
      <c r="G68" s="634"/>
      <c r="H68" s="133"/>
      <c r="I68" s="3"/>
    </row>
    <row r="69" spans="1:10" ht="15" x14ac:dyDescent="0.25">
      <c r="A69" s="3"/>
      <c r="B69" s="306"/>
      <c r="C69" s="3"/>
      <c r="D69" s="3"/>
      <c r="E69" s="3"/>
      <c r="F69" s="3"/>
      <c r="G69" s="3"/>
      <c r="H69" s="3"/>
      <c r="I69" s="8">
        <v>64</v>
      </c>
    </row>
    <row r="70" spans="1:10" ht="15.75" thickBot="1" x14ac:dyDescent="0.3">
      <c r="A70" s="3"/>
      <c r="B70" s="946" t="s">
        <v>666</v>
      </c>
      <c r="C70" s="313"/>
      <c r="D70" s="313"/>
      <c r="E70" s="313"/>
      <c r="F70" s="3"/>
      <c r="G70" s="3"/>
      <c r="H70" s="3"/>
      <c r="I70" s="3"/>
    </row>
    <row r="71" spans="1:10" ht="15.75" thickTop="1" x14ac:dyDescent="0.25">
      <c r="A71" s="3"/>
      <c r="B71" s="2626" t="s">
        <v>29</v>
      </c>
      <c r="C71" s="2627"/>
      <c r="D71" s="2628"/>
      <c r="E71" s="2610" t="s">
        <v>603</v>
      </c>
      <c r="F71" s="2610" t="s">
        <v>604</v>
      </c>
      <c r="G71" s="2612" t="s">
        <v>356</v>
      </c>
      <c r="H71" s="3"/>
      <c r="I71" s="3"/>
      <c r="J71" s="8"/>
    </row>
    <row r="72" spans="1:10" ht="11.25" customHeight="1" thickBot="1" x14ac:dyDescent="0.3">
      <c r="A72" s="3"/>
      <c r="B72" s="2629"/>
      <c r="C72" s="2630"/>
      <c r="D72" s="2631"/>
      <c r="E72" s="2611"/>
      <c r="F72" s="2611"/>
      <c r="G72" s="2613"/>
      <c r="H72" s="313"/>
      <c r="I72" s="8"/>
      <c r="J72" s="167"/>
    </row>
    <row r="73" spans="1:10" ht="15.75" thickTop="1" x14ac:dyDescent="0.25">
      <c r="A73" s="3"/>
      <c r="B73" s="2632" t="s">
        <v>621</v>
      </c>
      <c r="C73" s="2633"/>
      <c r="D73" s="2634"/>
      <c r="E73" s="931"/>
      <c r="F73" s="931"/>
      <c r="G73" s="932"/>
      <c r="H73" s="3"/>
      <c r="I73" s="3"/>
    </row>
    <row r="74" spans="1:10" ht="15" x14ac:dyDescent="0.25">
      <c r="A74" s="3"/>
      <c r="B74" s="2635" t="s">
        <v>605</v>
      </c>
      <c r="C74" s="2636"/>
      <c r="D74" s="2637"/>
      <c r="E74" s="577"/>
      <c r="F74" s="577"/>
      <c r="G74" s="628" t="e">
        <f t="shared" ref="G74:G82" si="7">F74*100/E74</f>
        <v>#DIV/0!</v>
      </c>
      <c r="H74" s="3"/>
      <c r="I74" s="3"/>
    </row>
    <row r="75" spans="1:10" ht="15" x14ac:dyDescent="0.25">
      <c r="A75" s="3"/>
      <c r="B75" s="2635" t="s">
        <v>606</v>
      </c>
      <c r="C75" s="2636"/>
      <c r="D75" s="2637"/>
      <c r="E75" s="577"/>
      <c r="F75" s="577"/>
      <c r="G75" s="628" t="e">
        <f t="shared" si="7"/>
        <v>#DIV/0!</v>
      </c>
      <c r="H75" s="3"/>
      <c r="I75" s="3"/>
    </row>
    <row r="76" spans="1:10" ht="15" x14ac:dyDescent="0.25">
      <c r="A76" s="3"/>
      <c r="B76" s="2641" t="s">
        <v>607</v>
      </c>
      <c r="C76" s="2642"/>
      <c r="D76" s="2643"/>
      <c r="E76" s="577"/>
      <c r="F76" s="577"/>
      <c r="G76" s="628" t="e">
        <f t="shared" si="7"/>
        <v>#DIV/0!</v>
      </c>
      <c r="H76" s="3"/>
      <c r="I76" s="3"/>
    </row>
    <row r="77" spans="1:10" ht="15" x14ac:dyDescent="0.25">
      <c r="A77" s="3"/>
      <c r="B77" s="929" t="s">
        <v>617</v>
      </c>
      <c r="C77" s="664"/>
      <c r="D77" s="665"/>
      <c r="E77" s="627">
        <f>E74+E75+E76</f>
        <v>0</v>
      </c>
      <c r="F77" s="627">
        <f>F74+F75+F76</f>
        <v>0</v>
      </c>
      <c r="G77" s="629" t="e">
        <f t="shared" si="7"/>
        <v>#DIV/0!</v>
      </c>
      <c r="H77" s="3"/>
      <c r="I77" s="3"/>
    </row>
    <row r="78" spans="1:10" ht="15" x14ac:dyDescent="0.25">
      <c r="A78" s="3"/>
      <c r="B78" s="2641" t="s">
        <v>608</v>
      </c>
      <c r="C78" s="2642"/>
      <c r="D78" s="2643"/>
      <c r="E78" s="577"/>
      <c r="F78" s="577"/>
      <c r="G78" s="628" t="e">
        <f t="shared" si="7"/>
        <v>#DIV/0!</v>
      </c>
      <c r="H78" s="3"/>
      <c r="I78" s="3"/>
    </row>
    <row r="79" spans="1:10" ht="15" x14ac:dyDescent="0.25">
      <c r="A79" s="3"/>
      <c r="B79" s="926" t="s">
        <v>618</v>
      </c>
      <c r="C79" s="927"/>
      <c r="D79" s="928"/>
      <c r="E79" s="577"/>
      <c r="F79" s="577"/>
      <c r="G79" s="628" t="e">
        <f t="shared" si="7"/>
        <v>#DIV/0!</v>
      </c>
      <c r="H79" s="3"/>
      <c r="I79" s="3"/>
    </row>
    <row r="80" spans="1:10" ht="15" x14ac:dyDescent="0.25">
      <c r="A80" s="3"/>
      <c r="B80" s="2638" t="s">
        <v>609</v>
      </c>
      <c r="C80" s="2639"/>
      <c r="D80" s="2640"/>
      <c r="E80" s="627">
        <f>E77+E78+E79</f>
        <v>0</v>
      </c>
      <c r="F80" s="627">
        <f>F77+F78+F79</f>
        <v>0</v>
      </c>
      <c r="G80" s="629" t="e">
        <f t="shared" si="7"/>
        <v>#DIV/0!</v>
      </c>
      <c r="H80" s="3"/>
      <c r="I80" s="3"/>
    </row>
    <row r="81" spans="1:9" ht="16.5" customHeight="1" x14ac:dyDescent="0.25">
      <c r="A81" s="3"/>
      <c r="B81" s="2638" t="s">
        <v>619</v>
      </c>
      <c r="C81" s="2639"/>
      <c r="D81" s="2640"/>
      <c r="E81" s="930"/>
      <c r="F81" s="930"/>
      <c r="G81" s="629" t="e">
        <f t="shared" si="7"/>
        <v>#DIV/0!</v>
      </c>
      <c r="H81" s="3"/>
      <c r="I81" s="3"/>
    </row>
    <row r="82" spans="1:9" ht="15.75" thickBot="1" x14ac:dyDescent="0.3">
      <c r="A82" s="3"/>
      <c r="B82" s="2623" t="s">
        <v>620</v>
      </c>
      <c r="C82" s="2624"/>
      <c r="D82" s="2625"/>
      <c r="E82" s="317"/>
      <c r="F82" s="317"/>
      <c r="G82" s="630" t="e">
        <f t="shared" si="7"/>
        <v>#DIV/0!</v>
      </c>
      <c r="H82" s="3"/>
      <c r="I82" s="3"/>
    </row>
    <row r="83" spans="1:9" ht="15.75" thickTop="1" x14ac:dyDescent="0.25">
      <c r="A83" s="3"/>
      <c r="B83" s="500" t="s">
        <v>636</v>
      </c>
      <c r="C83" s="3"/>
      <c r="D83" s="3"/>
      <c r="E83" s="3"/>
      <c r="F83" s="3"/>
      <c r="G83" s="3"/>
      <c r="H83" s="3"/>
      <c r="I83" s="8"/>
    </row>
    <row r="84" spans="1:9" ht="15" x14ac:dyDescent="0.25">
      <c r="A84" s="3"/>
      <c r="B84" s="3"/>
      <c r="C84" s="3"/>
      <c r="D84" s="3"/>
      <c r="E84" s="3"/>
      <c r="F84" s="3"/>
      <c r="G84" s="3"/>
      <c r="H84" s="3"/>
      <c r="I84" s="3"/>
    </row>
    <row r="85" spans="1:9" ht="15" x14ac:dyDescent="0.25">
      <c r="A85" s="3"/>
      <c r="B85" s="3"/>
      <c r="C85" s="3"/>
      <c r="D85" s="3"/>
      <c r="E85" s="3"/>
      <c r="F85" s="3"/>
      <c r="G85" s="3"/>
      <c r="H85" s="3"/>
      <c r="I85" s="3"/>
    </row>
    <row r="86" spans="1:9" ht="15" x14ac:dyDescent="0.25">
      <c r="A86" s="3"/>
      <c r="B86" s="3"/>
      <c r="C86" s="3"/>
      <c r="D86" s="3"/>
      <c r="E86" s="3"/>
      <c r="F86" s="3"/>
      <c r="G86" s="3"/>
      <c r="H86" s="3"/>
      <c r="I86" s="3"/>
    </row>
    <row r="103" spans="9:9" x14ac:dyDescent="0.2">
      <c r="I103" s="167">
        <v>65</v>
      </c>
    </row>
    <row r="105" spans="9:9" x14ac:dyDescent="0.2">
      <c r="I105" s="167"/>
    </row>
  </sheetData>
  <mergeCells count="26">
    <mergeCell ref="B82:D82"/>
    <mergeCell ref="B71:D72"/>
    <mergeCell ref="B73:D73"/>
    <mergeCell ref="B74:D74"/>
    <mergeCell ref="B81:D81"/>
    <mergeCell ref="B75:D75"/>
    <mergeCell ref="B76:D76"/>
    <mergeCell ref="B78:D78"/>
    <mergeCell ref="B80:D80"/>
    <mergeCell ref="A3:A8"/>
    <mergeCell ref="A9:A16"/>
    <mergeCell ref="A45:A50"/>
    <mergeCell ref="A39:A44"/>
    <mergeCell ref="A34:A38"/>
    <mergeCell ref="A29:A33"/>
    <mergeCell ref="A24:A28"/>
    <mergeCell ref="A17:A23"/>
    <mergeCell ref="H34:H36"/>
    <mergeCell ref="C34:C36"/>
    <mergeCell ref="D34:D36"/>
    <mergeCell ref="F34:F36"/>
    <mergeCell ref="F71:F72"/>
    <mergeCell ref="G71:G72"/>
    <mergeCell ref="E71:E72"/>
    <mergeCell ref="E34:E36"/>
    <mergeCell ref="G34:G36"/>
  </mergeCells>
  <pageMargins left="0.25" right="0.25" top="0.75" bottom="0.75" header="0.3" footer="0.3"/>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2"/>
  <sheetViews>
    <sheetView topLeftCell="A10" zoomScaleNormal="100" workbookViewId="0">
      <selection activeCell="D12" sqref="D12"/>
    </sheetView>
  </sheetViews>
  <sheetFormatPr baseColWidth="10" defaultRowHeight="15" x14ac:dyDescent="0.25"/>
  <cols>
    <col min="1" max="1" width="14.140625" customWidth="1"/>
    <col min="2" max="2" width="16.5703125" customWidth="1"/>
    <col min="3" max="3" width="12.28515625" customWidth="1"/>
    <col min="4" max="4" width="16.42578125" customWidth="1"/>
  </cols>
  <sheetData>
    <row r="1" spans="1:6" x14ac:dyDescent="0.25">
      <c r="B1" t="s">
        <v>738</v>
      </c>
    </row>
    <row r="4" spans="1:6" x14ac:dyDescent="0.25">
      <c r="A4" s="8" t="s">
        <v>441</v>
      </c>
    </row>
    <row r="5" spans="1:6" ht="15.75" thickBot="1" x14ac:dyDescent="0.3">
      <c r="A5" s="8"/>
    </row>
    <row r="6" spans="1:6" ht="31.5" thickTop="1" thickBot="1" x14ac:dyDescent="0.3">
      <c r="A6" s="85" t="s">
        <v>28</v>
      </c>
      <c r="B6" s="37" t="s">
        <v>337</v>
      </c>
      <c r="C6" s="86" t="s">
        <v>133</v>
      </c>
      <c r="D6" s="161" t="s">
        <v>338</v>
      </c>
    </row>
    <row r="7" spans="1:6" ht="15.75" thickTop="1" x14ac:dyDescent="0.25">
      <c r="A7" s="155" t="s">
        <v>471</v>
      </c>
      <c r="B7" s="151">
        <v>55</v>
      </c>
      <c r="C7" s="287">
        <v>23.03</v>
      </c>
      <c r="D7" s="290">
        <v>1523698</v>
      </c>
    </row>
    <row r="8" spans="1:6" x14ac:dyDescent="0.25">
      <c r="A8" s="155" t="s">
        <v>470</v>
      </c>
      <c r="B8" s="193">
        <v>3</v>
      </c>
      <c r="C8" s="196">
        <v>1.4</v>
      </c>
      <c r="D8" s="318">
        <v>78725</v>
      </c>
    </row>
    <row r="9" spans="1:6" x14ac:dyDescent="0.25">
      <c r="A9" s="155" t="s">
        <v>33</v>
      </c>
      <c r="B9" s="2124">
        <v>37</v>
      </c>
      <c r="C9" s="196">
        <v>18.28</v>
      </c>
      <c r="D9" s="2125">
        <v>1173156</v>
      </c>
    </row>
    <row r="10" spans="1:6" x14ac:dyDescent="0.25">
      <c r="A10" s="155" t="s">
        <v>34</v>
      </c>
      <c r="B10" s="2122">
        <v>77</v>
      </c>
      <c r="C10" s="578">
        <v>68.86</v>
      </c>
      <c r="D10" s="1634">
        <v>4002475</v>
      </c>
    </row>
    <row r="11" spans="1:6" x14ac:dyDescent="0.25">
      <c r="A11" s="2037" t="s">
        <v>35</v>
      </c>
      <c r="B11" s="562">
        <v>120</v>
      </c>
      <c r="C11" s="566">
        <v>127.76</v>
      </c>
      <c r="D11" s="654">
        <v>7432770</v>
      </c>
    </row>
    <row r="12" spans="1:6" x14ac:dyDescent="0.25">
      <c r="A12" s="155" t="s">
        <v>36</v>
      </c>
      <c r="B12" s="254">
        <v>104</v>
      </c>
      <c r="C12" s="578">
        <v>95.57</v>
      </c>
      <c r="D12" s="69">
        <v>5573967</v>
      </c>
    </row>
    <row r="13" spans="1:6" x14ac:dyDescent="0.25">
      <c r="A13" s="155" t="s">
        <v>37</v>
      </c>
      <c r="B13" s="20">
        <v>638</v>
      </c>
      <c r="C13" s="196">
        <v>435.33</v>
      </c>
      <c r="D13" s="318">
        <v>24439881</v>
      </c>
    </row>
    <row r="14" spans="1:6" ht="15.75" thickBot="1" x14ac:dyDescent="0.3">
      <c r="A14" s="106" t="s">
        <v>38</v>
      </c>
      <c r="B14" s="317">
        <f>B7+B8+B9+B10+B11+B12+B13</f>
        <v>1034</v>
      </c>
      <c r="C14" s="65">
        <f>C7+C8+C9+C10+C11+C12+C13</f>
        <v>770.23</v>
      </c>
      <c r="D14" s="199">
        <f>D7+D8+D9+D10+D11+D12+D13</f>
        <v>44224672</v>
      </c>
    </row>
    <row r="15" spans="1:6" ht="15.75" customHeight="1" thickTop="1" x14ac:dyDescent="0.25">
      <c r="A15" s="2644" t="s">
        <v>743</v>
      </c>
      <c r="B15" s="2644"/>
      <c r="C15" s="2644"/>
      <c r="D15" s="2644"/>
      <c r="E15" s="2644"/>
      <c r="F15" s="2644"/>
    </row>
    <row r="16" spans="1:6" x14ac:dyDescent="0.25">
      <c r="A16" s="2644"/>
      <c r="B16" s="2644"/>
      <c r="C16" s="2644"/>
      <c r="D16" s="2644"/>
      <c r="E16" s="2644"/>
      <c r="F16" s="2644"/>
    </row>
    <row r="17" spans="1:6" x14ac:dyDescent="0.25">
      <c r="A17" s="2644"/>
      <c r="B17" s="2644"/>
      <c r="C17" s="2644"/>
      <c r="D17" s="2644"/>
      <c r="E17" s="2644"/>
      <c r="F17" s="2644"/>
    </row>
    <row r="18" spans="1:6" x14ac:dyDescent="0.25">
      <c r="A18" s="14"/>
      <c r="B18" s="14"/>
      <c r="C18" s="14"/>
      <c r="D18" s="14"/>
      <c r="E18" s="14"/>
      <c r="F18" s="14"/>
    </row>
    <row r="19" spans="1:6" x14ac:dyDescent="0.25">
      <c r="A19" s="14"/>
      <c r="B19" s="14"/>
      <c r="C19" s="14"/>
      <c r="D19" s="14"/>
      <c r="E19" s="14"/>
      <c r="F19" s="14"/>
    </row>
    <row r="20" spans="1:6" x14ac:dyDescent="0.25">
      <c r="A20" s="14"/>
      <c r="B20" s="14"/>
      <c r="C20" s="14"/>
      <c r="D20" s="14"/>
      <c r="E20" s="14"/>
      <c r="F20" s="14"/>
    </row>
    <row r="21" spans="1:6" x14ac:dyDescent="0.25">
      <c r="A21" s="14"/>
      <c r="B21" s="14"/>
      <c r="C21" s="14"/>
      <c r="D21" s="14"/>
      <c r="E21" s="14"/>
      <c r="F21" s="14"/>
    </row>
    <row r="22" spans="1:6" x14ac:dyDescent="0.25">
      <c r="A22" s="14"/>
      <c r="B22" s="14"/>
      <c r="C22" s="14"/>
      <c r="D22" s="14"/>
      <c r="E22" s="14"/>
      <c r="F22" s="14"/>
    </row>
    <row r="23" spans="1:6" x14ac:dyDescent="0.25">
      <c r="A23" s="14"/>
      <c r="B23" s="14"/>
      <c r="C23" s="14"/>
      <c r="D23" s="14"/>
      <c r="E23" s="14"/>
      <c r="F23" s="14"/>
    </row>
    <row r="24" spans="1:6" x14ac:dyDescent="0.25">
      <c r="A24" s="14"/>
      <c r="B24" s="14"/>
      <c r="C24" s="14"/>
      <c r="D24" s="14"/>
      <c r="E24" s="14"/>
      <c r="F24" s="14"/>
    </row>
    <row r="25" spans="1:6" x14ac:dyDescent="0.25">
      <c r="A25" s="14"/>
      <c r="B25" s="14"/>
      <c r="C25" s="14"/>
      <c r="D25" s="14"/>
      <c r="E25" s="14"/>
      <c r="F25" s="14"/>
    </row>
    <row r="26" spans="1:6" x14ac:dyDescent="0.25">
      <c r="A26" s="84"/>
      <c r="B26" s="14"/>
      <c r="C26" s="14"/>
      <c r="D26" s="14"/>
      <c r="E26" s="14"/>
      <c r="F26" s="14"/>
    </row>
    <row r="27" spans="1:6" x14ac:dyDescent="0.25">
      <c r="A27" s="121"/>
      <c r="B27" s="131"/>
      <c r="C27" s="121"/>
      <c r="D27" s="121"/>
      <c r="E27" s="14"/>
      <c r="F27" s="14"/>
    </row>
    <row r="28" spans="1:6" x14ac:dyDescent="0.25">
      <c r="A28" s="14"/>
      <c r="B28" s="14"/>
      <c r="C28" s="14"/>
      <c r="D28" s="120"/>
      <c r="E28" s="14"/>
      <c r="F28" s="14"/>
    </row>
    <row r="29" spans="1:6" x14ac:dyDescent="0.25">
      <c r="A29" s="14"/>
      <c r="B29" s="14"/>
      <c r="C29" s="14"/>
      <c r="D29" s="120"/>
      <c r="E29" s="14"/>
      <c r="F29" s="14"/>
    </row>
    <row r="30" spans="1:6" x14ac:dyDescent="0.25">
      <c r="A30" s="14"/>
      <c r="B30" s="14"/>
      <c r="C30" s="14"/>
      <c r="D30" s="120"/>
      <c r="E30" s="14"/>
      <c r="F30" s="14"/>
    </row>
    <row r="31" spans="1:6" x14ac:dyDescent="0.25">
      <c r="A31" s="14"/>
      <c r="B31" s="14"/>
      <c r="C31" s="14"/>
      <c r="D31" s="120"/>
      <c r="E31" s="14"/>
      <c r="F31" s="14"/>
    </row>
    <row r="32" spans="1:6" x14ac:dyDescent="0.25">
      <c r="A32" s="14"/>
      <c r="B32" s="14"/>
      <c r="C32" s="14"/>
      <c r="D32" s="120"/>
      <c r="E32" s="14"/>
      <c r="F32" s="14"/>
    </row>
    <row r="33" spans="1:6" x14ac:dyDescent="0.25">
      <c r="A33" s="14"/>
      <c r="B33" s="14"/>
      <c r="C33" s="14"/>
      <c r="D33" s="120"/>
      <c r="E33" s="14"/>
      <c r="F33" s="14"/>
    </row>
    <row r="34" spans="1:6" x14ac:dyDescent="0.25">
      <c r="A34" s="84"/>
      <c r="B34" s="84"/>
      <c r="C34" s="84"/>
      <c r="D34" s="90"/>
      <c r="E34" s="14"/>
      <c r="F34" s="14"/>
    </row>
    <row r="35" spans="1:6" x14ac:dyDescent="0.25">
      <c r="A35" s="14"/>
      <c r="B35" s="14"/>
      <c r="C35" s="14"/>
      <c r="D35" s="14"/>
      <c r="E35" s="14"/>
      <c r="F35" s="14"/>
    </row>
    <row r="36" spans="1:6" x14ac:dyDescent="0.25">
      <c r="A36" s="84"/>
      <c r="B36" s="14"/>
      <c r="C36" s="14"/>
      <c r="D36" s="14"/>
      <c r="E36" s="14"/>
      <c r="F36" s="14"/>
    </row>
    <row r="37" spans="1:6" x14ac:dyDescent="0.25">
      <c r="A37" s="121"/>
      <c r="B37" s="131"/>
      <c r="C37" s="121"/>
      <c r="D37" s="121"/>
      <c r="E37" s="14"/>
      <c r="F37" s="14"/>
    </row>
    <row r="38" spans="1:6" x14ac:dyDescent="0.25">
      <c r="A38" s="14"/>
      <c r="B38" s="14"/>
      <c r="C38" s="14"/>
      <c r="D38" s="120"/>
      <c r="E38" s="14"/>
      <c r="F38" s="14"/>
    </row>
    <row r="39" spans="1:6" x14ac:dyDescent="0.25">
      <c r="A39" s="14"/>
      <c r="B39" s="14"/>
      <c r="C39" s="14"/>
      <c r="D39" s="120"/>
      <c r="E39" s="14"/>
      <c r="F39" s="14"/>
    </row>
    <row r="40" spans="1:6" x14ac:dyDescent="0.25">
      <c r="A40" s="14"/>
      <c r="B40" s="14"/>
      <c r="C40" s="14"/>
      <c r="D40" s="120"/>
      <c r="E40" s="14"/>
      <c r="F40" s="14"/>
    </row>
    <row r="41" spans="1:6" x14ac:dyDescent="0.25">
      <c r="A41" s="14"/>
      <c r="B41" s="14"/>
      <c r="C41" s="14"/>
      <c r="D41" s="120"/>
      <c r="E41" s="14"/>
      <c r="F41" s="14"/>
    </row>
    <row r="42" spans="1:6" x14ac:dyDescent="0.25">
      <c r="A42" s="14"/>
      <c r="B42" s="14"/>
      <c r="C42" s="14"/>
      <c r="D42" s="120"/>
      <c r="E42" s="14"/>
      <c r="F42" s="14"/>
    </row>
    <row r="43" spans="1:6" x14ac:dyDescent="0.25">
      <c r="A43" s="14"/>
      <c r="B43" s="14"/>
      <c r="C43" s="14"/>
      <c r="D43" s="120"/>
      <c r="E43" s="14"/>
      <c r="F43" s="14"/>
    </row>
    <row r="44" spans="1:6" x14ac:dyDescent="0.25">
      <c r="A44" s="84"/>
      <c r="B44" s="84"/>
      <c r="C44" s="84"/>
      <c r="D44" s="90"/>
      <c r="E44" s="14"/>
      <c r="F44" s="84"/>
    </row>
    <row r="45" spans="1:6" x14ac:dyDescent="0.25">
      <c r="A45" s="14"/>
      <c r="B45" s="14"/>
      <c r="C45" s="14"/>
      <c r="D45" s="14"/>
      <c r="E45" s="14"/>
      <c r="F45" s="14"/>
    </row>
    <row r="46" spans="1:6" x14ac:dyDescent="0.25">
      <c r="A46" s="14"/>
      <c r="B46" s="14"/>
      <c r="C46" s="14"/>
      <c r="D46" s="14"/>
      <c r="E46" s="14"/>
      <c r="F46" s="14"/>
    </row>
    <row r="47" spans="1:6" x14ac:dyDescent="0.25">
      <c r="A47" s="84"/>
      <c r="B47" s="14"/>
      <c r="C47" s="14"/>
      <c r="D47" s="14"/>
      <c r="E47" s="14"/>
      <c r="F47" s="14"/>
    </row>
    <row r="48" spans="1:6" x14ac:dyDescent="0.25">
      <c r="A48" s="84"/>
      <c r="B48" s="14"/>
      <c r="C48" s="14"/>
      <c r="D48" s="14"/>
      <c r="E48" s="14"/>
      <c r="F48" s="14"/>
    </row>
    <row r="49" spans="1:6" x14ac:dyDescent="0.25">
      <c r="A49" s="121"/>
      <c r="B49" s="131"/>
      <c r="C49" s="121"/>
      <c r="D49" s="121"/>
      <c r="E49" s="14"/>
      <c r="F49" s="84">
        <v>66</v>
      </c>
    </row>
    <row r="50" spans="1:6" x14ac:dyDescent="0.25">
      <c r="A50" s="14"/>
      <c r="B50" s="120"/>
      <c r="C50" s="132"/>
      <c r="D50" s="120"/>
      <c r="E50" s="14"/>
      <c r="F50" s="84"/>
    </row>
    <row r="51" spans="1:6" x14ac:dyDescent="0.25">
      <c r="A51" s="14"/>
      <c r="B51" s="120"/>
      <c r="C51" s="132"/>
      <c r="D51" s="120"/>
      <c r="E51" s="14"/>
      <c r="F51" s="14"/>
    </row>
    <row r="52" spans="1:6" x14ac:dyDescent="0.25">
      <c r="A52" s="14"/>
      <c r="B52" s="120"/>
      <c r="C52" s="132"/>
      <c r="D52" s="120"/>
      <c r="E52" s="14"/>
      <c r="F52" s="14"/>
    </row>
    <row r="53" spans="1:6" x14ac:dyDescent="0.25">
      <c r="A53" s="14"/>
      <c r="B53" s="120"/>
      <c r="C53" s="132"/>
      <c r="D53" s="120"/>
      <c r="E53" s="14"/>
      <c r="F53" s="14"/>
    </row>
    <row r="54" spans="1:6" x14ac:dyDescent="0.25">
      <c r="A54" s="14"/>
      <c r="B54" s="120"/>
      <c r="C54" s="132"/>
      <c r="D54" s="120"/>
      <c r="E54" s="14"/>
      <c r="F54" s="14"/>
    </row>
    <row r="55" spans="1:6" x14ac:dyDescent="0.25">
      <c r="A55" s="14"/>
      <c r="B55" s="120"/>
      <c r="C55" s="132"/>
      <c r="D55" s="120"/>
      <c r="E55" s="14"/>
      <c r="F55" s="14"/>
    </row>
    <row r="56" spans="1:6" x14ac:dyDescent="0.25">
      <c r="A56" s="84"/>
      <c r="B56" s="90"/>
      <c r="C56" s="133"/>
      <c r="D56" s="90"/>
      <c r="E56" s="14"/>
      <c r="F56" s="14"/>
    </row>
    <row r="57" spans="1:6" x14ac:dyDescent="0.25">
      <c r="A57" s="14"/>
      <c r="B57" s="14"/>
      <c r="C57" s="14"/>
      <c r="D57" s="14"/>
      <c r="E57" s="14"/>
      <c r="F57" s="14"/>
    </row>
    <row r="58" spans="1:6" x14ac:dyDescent="0.25">
      <c r="A58" s="84"/>
      <c r="B58" s="14"/>
      <c r="C58" s="14"/>
      <c r="D58" s="14"/>
      <c r="E58" s="14"/>
      <c r="F58" s="14"/>
    </row>
    <row r="59" spans="1:6" x14ac:dyDescent="0.25">
      <c r="A59" s="121"/>
      <c r="B59" s="131"/>
      <c r="C59" s="121"/>
      <c r="D59" s="121"/>
      <c r="E59" s="14"/>
      <c r="F59" s="14"/>
    </row>
    <row r="60" spans="1:6" x14ac:dyDescent="0.25">
      <c r="A60" s="14"/>
      <c r="B60" s="134"/>
      <c r="C60" s="132"/>
      <c r="D60" s="120"/>
      <c r="E60" s="14"/>
      <c r="F60" s="14"/>
    </row>
    <row r="61" spans="1:6" x14ac:dyDescent="0.25">
      <c r="A61" s="14"/>
      <c r="B61" s="134"/>
      <c r="C61" s="132"/>
      <c r="D61" s="120"/>
      <c r="E61" s="14"/>
      <c r="F61" s="14"/>
    </row>
    <row r="62" spans="1:6" x14ac:dyDescent="0.25">
      <c r="A62" s="14"/>
      <c r="B62" s="134"/>
      <c r="C62" s="132"/>
      <c r="D62" s="120"/>
      <c r="E62" s="14"/>
      <c r="F62" s="14"/>
    </row>
    <row r="63" spans="1:6" x14ac:dyDescent="0.25">
      <c r="A63" s="14"/>
      <c r="B63" s="134"/>
      <c r="C63" s="132"/>
      <c r="D63" s="120"/>
      <c r="E63" s="14"/>
      <c r="F63" s="14"/>
    </row>
    <row r="64" spans="1:6" x14ac:dyDescent="0.25">
      <c r="A64" s="14"/>
      <c r="B64" s="134"/>
      <c r="C64" s="132"/>
      <c r="D64" s="120"/>
      <c r="E64" s="14"/>
      <c r="F64" s="14"/>
    </row>
    <row r="65" spans="1:6" x14ac:dyDescent="0.25">
      <c r="A65" s="14"/>
      <c r="B65" s="134"/>
      <c r="C65" s="132"/>
      <c r="D65" s="120"/>
      <c r="E65" s="14"/>
      <c r="F65" s="14"/>
    </row>
    <row r="66" spans="1:6" x14ac:dyDescent="0.25">
      <c r="A66" s="84"/>
      <c r="B66" s="135"/>
      <c r="C66" s="133"/>
      <c r="D66" s="90"/>
      <c r="E66" s="14"/>
      <c r="F66" s="14"/>
    </row>
    <row r="67" spans="1:6" x14ac:dyDescent="0.25">
      <c r="A67" s="14"/>
      <c r="B67" s="14"/>
      <c r="C67" s="14"/>
      <c r="D67" s="14"/>
      <c r="E67" s="14"/>
      <c r="F67" s="14"/>
    </row>
    <row r="68" spans="1:6" x14ac:dyDescent="0.25">
      <c r="A68" s="14"/>
      <c r="B68" s="14"/>
      <c r="C68" s="14"/>
      <c r="D68" s="14"/>
      <c r="E68" s="14"/>
      <c r="F68" s="14"/>
    </row>
    <row r="69" spans="1:6" x14ac:dyDescent="0.25">
      <c r="A69" s="84"/>
      <c r="B69" s="14"/>
      <c r="C69" s="14"/>
      <c r="D69" s="14"/>
      <c r="E69" s="14"/>
      <c r="F69" s="14"/>
    </row>
    <row r="70" spans="1:6" x14ac:dyDescent="0.25">
      <c r="A70" s="121"/>
      <c r="B70" s="131"/>
      <c r="C70" s="121"/>
      <c r="D70" s="121"/>
      <c r="E70" s="14"/>
      <c r="F70" s="14"/>
    </row>
    <row r="71" spans="1:6" x14ac:dyDescent="0.25">
      <c r="A71" s="14"/>
      <c r="B71" s="134"/>
      <c r="C71" s="132"/>
      <c r="D71" s="120"/>
      <c r="E71" s="14"/>
      <c r="F71" s="14"/>
    </row>
    <row r="72" spans="1:6" x14ac:dyDescent="0.25">
      <c r="A72" s="14"/>
      <c r="B72" s="134"/>
      <c r="C72" s="132"/>
      <c r="D72" s="120"/>
      <c r="E72" s="14"/>
      <c r="F72" s="14"/>
    </row>
    <row r="73" spans="1:6" x14ac:dyDescent="0.25">
      <c r="A73" s="14"/>
      <c r="B73" s="134"/>
      <c r="C73" s="132"/>
      <c r="D73" s="120"/>
      <c r="E73" s="14"/>
      <c r="F73" s="14"/>
    </row>
    <row r="74" spans="1:6" x14ac:dyDescent="0.25">
      <c r="A74" s="14"/>
      <c r="B74" s="134"/>
      <c r="C74" s="132"/>
      <c r="D74" s="120"/>
      <c r="E74" s="14"/>
      <c r="F74" s="14"/>
    </row>
    <row r="75" spans="1:6" x14ac:dyDescent="0.25">
      <c r="A75" s="14"/>
      <c r="B75" s="134"/>
      <c r="C75" s="132"/>
      <c r="D75" s="120"/>
      <c r="E75" s="14"/>
      <c r="F75" s="14"/>
    </row>
    <row r="76" spans="1:6" x14ac:dyDescent="0.25">
      <c r="A76" s="14"/>
      <c r="B76" s="134"/>
      <c r="C76" s="132"/>
      <c r="D76" s="120"/>
      <c r="E76" s="14"/>
      <c r="F76" s="14"/>
    </row>
    <row r="77" spans="1:6" x14ac:dyDescent="0.25">
      <c r="A77" s="84"/>
      <c r="B77" s="135"/>
      <c r="C77" s="133"/>
      <c r="D77" s="90"/>
      <c r="E77" s="14"/>
      <c r="F77" s="14"/>
    </row>
    <row r="78" spans="1:6" x14ac:dyDescent="0.25">
      <c r="A78" s="14"/>
      <c r="B78" s="14"/>
      <c r="C78" s="14"/>
      <c r="D78" s="14"/>
      <c r="E78" s="14"/>
      <c r="F78" s="14"/>
    </row>
    <row r="79" spans="1:6" x14ac:dyDescent="0.25">
      <c r="A79" s="14"/>
      <c r="B79" s="14"/>
      <c r="C79" s="14"/>
      <c r="D79" s="14"/>
      <c r="E79" s="14"/>
      <c r="F79" s="14"/>
    </row>
    <row r="80" spans="1:6" x14ac:dyDescent="0.25">
      <c r="A80" s="14"/>
      <c r="B80" s="14"/>
      <c r="C80" s="14"/>
      <c r="D80" s="14"/>
      <c r="E80" s="14"/>
      <c r="F80" s="14"/>
    </row>
    <row r="81" spans="1:6" x14ac:dyDescent="0.25">
      <c r="A81" s="14"/>
      <c r="B81" s="14"/>
      <c r="C81" s="14"/>
      <c r="D81" s="14"/>
      <c r="E81" s="14"/>
      <c r="F81" s="14"/>
    </row>
    <row r="82" spans="1:6" x14ac:dyDescent="0.25">
      <c r="A82" s="14"/>
      <c r="B82" s="14"/>
      <c r="C82" s="14"/>
      <c r="D82" s="14"/>
      <c r="E82" s="14"/>
      <c r="F82" s="14"/>
    </row>
    <row r="83" spans="1:6" x14ac:dyDescent="0.25">
      <c r="A83" s="14"/>
      <c r="B83" s="14"/>
      <c r="C83" s="14"/>
      <c r="D83" s="14"/>
      <c r="E83" s="14"/>
      <c r="F83" s="14"/>
    </row>
    <row r="84" spans="1:6" x14ac:dyDescent="0.25">
      <c r="A84" s="14"/>
      <c r="B84" s="14"/>
      <c r="C84" s="14"/>
      <c r="D84" s="14"/>
      <c r="E84" s="14"/>
      <c r="F84" s="14"/>
    </row>
    <row r="85" spans="1:6" x14ac:dyDescent="0.25">
      <c r="A85" s="14"/>
      <c r="B85" s="14"/>
      <c r="C85" s="14"/>
      <c r="D85" s="14"/>
      <c r="E85" s="14"/>
      <c r="F85" s="14"/>
    </row>
    <row r="86" spans="1:6" x14ac:dyDescent="0.25">
      <c r="A86" s="14"/>
      <c r="B86" s="14"/>
      <c r="C86" s="14"/>
      <c r="D86" s="14"/>
      <c r="E86" s="14"/>
      <c r="F86" s="14"/>
    </row>
    <row r="87" spans="1:6" x14ac:dyDescent="0.25">
      <c r="A87" s="14"/>
      <c r="B87" s="14"/>
      <c r="C87" s="14"/>
      <c r="D87" s="14"/>
      <c r="E87" s="14"/>
      <c r="F87" s="14"/>
    </row>
    <row r="88" spans="1:6" x14ac:dyDescent="0.25">
      <c r="A88" s="14"/>
      <c r="B88" s="14"/>
      <c r="C88" s="14"/>
      <c r="D88" s="14"/>
      <c r="E88" s="14"/>
      <c r="F88" s="14"/>
    </row>
    <row r="89" spans="1:6" x14ac:dyDescent="0.25">
      <c r="A89" s="14"/>
      <c r="B89" s="14"/>
      <c r="C89" s="14"/>
      <c r="D89" s="14"/>
      <c r="E89" s="14"/>
      <c r="F89" s="84"/>
    </row>
    <row r="90" spans="1:6" x14ac:dyDescent="0.25">
      <c r="A90" s="14"/>
      <c r="B90" s="14"/>
      <c r="C90" s="14"/>
      <c r="D90" s="14"/>
      <c r="E90" s="14"/>
      <c r="F90" s="14"/>
    </row>
    <row r="91" spans="1:6" x14ac:dyDescent="0.25">
      <c r="A91" s="14"/>
      <c r="B91" s="14"/>
      <c r="C91" s="14"/>
      <c r="D91" s="14"/>
      <c r="E91" s="14"/>
      <c r="F91" s="14"/>
    </row>
    <row r="92" spans="1:6" x14ac:dyDescent="0.25">
      <c r="A92" s="14"/>
      <c r="B92" s="14"/>
      <c r="C92" s="14"/>
      <c r="D92" s="14"/>
      <c r="E92" s="14"/>
      <c r="F92" s="14"/>
    </row>
  </sheetData>
  <mergeCells count="1">
    <mergeCell ref="A15:F17"/>
  </mergeCell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57"/>
  <sheetViews>
    <sheetView zoomScaleNormal="100" workbookViewId="0">
      <selection activeCell="A15" sqref="A15"/>
    </sheetView>
  </sheetViews>
  <sheetFormatPr baseColWidth="10" defaultRowHeight="15" x14ac:dyDescent="0.25"/>
  <cols>
    <col min="1" max="1" width="52.42578125" customWidth="1"/>
    <col min="2" max="2" width="21.28515625" customWidth="1"/>
    <col min="3" max="3" width="19.85546875" customWidth="1"/>
  </cols>
  <sheetData>
    <row r="1" spans="1:3" ht="15.75" thickBot="1" x14ac:dyDescent="0.3">
      <c r="A1" s="311" t="s">
        <v>766</v>
      </c>
      <c r="B1" s="313"/>
    </row>
    <row r="2" spans="1:3" ht="12.95" customHeight="1" thickTop="1" thickBot="1" x14ac:dyDescent="0.3">
      <c r="A2" s="920" t="s">
        <v>29</v>
      </c>
      <c r="B2" s="921" t="s">
        <v>368</v>
      </c>
      <c r="C2" s="579"/>
    </row>
    <row r="3" spans="1:3" ht="12.95" customHeight="1" thickTop="1" x14ac:dyDescent="0.25">
      <c r="A3" s="2647" t="s">
        <v>449</v>
      </c>
      <c r="B3" s="2648"/>
      <c r="C3" s="579"/>
    </row>
    <row r="4" spans="1:3" ht="12.95" customHeight="1" x14ac:dyDescent="0.25">
      <c r="A4" s="914" t="s">
        <v>737</v>
      </c>
      <c r="B4" s="915"/>
      <c r="C4" s="580"/>
    </row>
    <row r="5" spans="1:3" ht="12.95" customHeight="1" x14ac:dyDescent="0.25">
      <c r="A5" s="914" t="s">
        <v>329</v>
      </c>
      <c r="B5" s="916"/>
      <c r="C5" s="580"/>
    </row>
    <row r="6" spans="1:3" ht="12.95" customHeight="1" x14ac:dyDescent="0.25">
      <c r="A6" s="914" t="s">
        <v>443</v>
      </c>
      <c r="B6" s="915"/>
      <c r="C6" s="580"/>
    </row>
    <row r="7" spans="1:3" ht="12.95" customHeight="1" x14ac:dyDescent="0.25">
      <c r="A7" s="914" t="s">
        <v>444</v>
      </c>
      <c r="B7" s="915"/>
      <c r="C7" s="580"/>
    </row>
    <row r="8" spans="1:3" ht="12.95" customHeight="1" x14ac:dyDescent="0.25">
      <c r="A8" s="914" t="s">
        <v>445</v>
      </c>
      <c r="B8" s="915"/>
      <c r="C8" s="580"/>
    </row>
    <row r="9" spans="1:3" ht="12.95" customHeight="1" x14ac:dyDescent="0.25">
      <c r="A9" s="914" t="s">
        <v>446</v>
      </c>
      <c r="B9" s="915"/>
      <c r="C9" s="580"/>
    </row>
    <row r="10" spans="1:3" ht="12.95" customHeight="1" x14ac:dyDescent="0.25">
      <c r="A10" s="914" t="s">
        <v>447</v>
      </c>
      <c r="B10" s="915"/>
      <c r="C10" s="580"/>
    </row>
    <row r="11" spans="1:3" ht="12.95" customHeight="1" x14ac:dyDescent="0.25">
      <c r="A11" s="914" t="s">
        <v>448</v>
      </c>
      <c r="B11" s="915"/>
      <c r="C11" s="580"/>
    </row>
    <row r="12" spans="1:3" ht="12.95" customHeight="1" x14ac:dyDescent="0.25">
      <c r="A12" s="914" t="s">
        <v>593</v>
      </c>
      <c r="B12" s="915"/>
      <c r="C12" s="580"/>
    </row>
    <row r="13" spans="1:3" ht="12.95" customHeight="1" x14ac:dyDescent="0.25">
      <c r="A13" s="914" t="s">
        <v>582</v>
      </c>
      <c r="B13" s="915"/>
      <c r="C13" s="580"/>
    </row>
    <row r="14" spans="1:3" ht="12.95" customHeight="1" x14ac:dyDescent="0.25">
      <c r="A14" s="2649" t="s">
        <v>450</v>
      </c>
      <c r="B14" s="2650"/>
      <c r="C14" s="369"/>
    </row>
    <row r="15" spans="1:3" ht="12.95" customHeight="1" x14ac:dyDescent="0.25">
      <c r="A15" s="914" t="s">
        <v>451</v>
      </c>
      <c r="B15" s="915"/>
      <c r="C15" s="369"/>
    </row>
    <row r="16" spans="1:3" ht="12.95" customHeight="1" x14ac:dyDescent="0.25">
      <c r="A16" s="914" t="s">
        <v>452</v>
      </c>
      <c r="B16" s="915"/>
      <c r="C16" s="580"/>
    </row>
    <row r="17" spans="1:3" ht="12.95" customHeight="1" x14ac:dyDescent="0.25">
      <c r="A17" s="914" t="s">
        <v>453</v>
      </c>
      <c r="B17" s="915"/>
      <c r="C17" s="580"/>
    </row>
    <row r="18" spans="1:3" ht="12.95" customHeight="1" x14ac:dyDescent="0.25">
      <c r="A18" s="914" t="s">
        <v>372</v>
      </c>
      <c r="B18" s="915"/>
      <c r="C18" s="580"/>
    </row>
    <row r="19" spans="1:3" ht="12.95" customHeight="1" x14ac:dyDescent="0.25">
      <c r="A19" s="914" t="s">
        <v>371</v>
      </c>
      <c r="B19" s="915"/>
      <c r="C19" s="580"/>
    </row>
    <row r="20" spans="1:3" ht="12.95" customHeight="1" x14ac:dyDescent="0.25">
      <c r="A20" s="914" t="s">
        <v>442</v>
      </c>
      <c r="B20" s="915"/>
      <c r="C20" s="580"/>
    </row>
    <row r="21" spans="1:3" ht="12.95" customHeight="1" x14ac:dyDescent="0.25">
      <c r="A21" s="914" t="s">
        <v>583</v>
      </c>
      <c r="B21" s="915"/>
      <c r="C21" s="580"/>
    </row>
    <row r="22" spans="1:3" ht="12.95" customHeight="1" x14ac:dyDescent="0.25">
      <c r="A22" s="914" t="s">
        <v>584</v>
      </c>
      <c r="B22" s="915"/>
      <c r="C22" s="580"/>
    </row>
    <row r="23" spans="1:3" ht="12.95" customHeight="1" x14ac:dyDescent="0.25">
      <c r="A23" s="914" t="s">
        <v>454</v>
      </c>
      <c r="B23" s="915"/>
      <c r="C23" s="580"/>
    </row>
    <row r="24" spans="1:3" ht="12.95" customHeight="1" x14ac:dyDescent="0.25">
      <c r="A24" s="2649" t="s">
        <v>455</v>
      </c>
      <c r="B24" s="2650"/>
      <c r="C24" s="580"/>
    </row>
    <row r="25" spans="1:3" ht="12.95" customHeight="1" x14ac:dyDescent="0.25">
      <c r="A25" s="914" t="s">
        <v>456</v>
      </c>
      <c r="B25" s="915"/>
      <c r="C25" s="90"/>
    </row>
    <row r="26" spans="1:3" ht="12.95" customHeight="1" x14ac:dyDescent="0.25">
      <c r="A26" s="914" t="s">
        <v>370</v>
      </c>
      <c r="B26" s="915"/>
      <c r="C26" s="369"/>
    </row>
    <row r="27" spans="1:3" ht="12.95" customHeight="1" x14ac:dyDescent="0.25">
      <c r="A27" s="914" t="s">
        <v>457</v>
      </c>
      <c r="B27" s="915"/>
      <c r="C27" s="581"/>
    </row>
    <row r="28" spans="1:3" ht="12.95" customHeight="1" x14ac:dyDescent="0.25">
      <c r="A28" s="914" t="s">
        <v>458</v>
      </c>
      <c r="B28" s="915"/>
      <c r="C28" s="581"/>
    </row>
    <row r="29" spans="1:3" ht="12.95" customHeight="1" x14ac:dyDescent="0.25">
      <c r="A29" s="914" t="s">
        <v>585</v>
      </c>
      <c r="B29" s="915"/>
      <c r="C29" s="581"/>
    </row>
    <row r="30" spans="1:3" ht="12.95" customHeight="1" x14ac:dyDescent="0.25">
      <c r="A30" s="914" t="s">
        <v>459</v>
      </c>
      <c r="B30" s="915"/>
      <c r="C30" s="581"/>
    </row>
    <row r="31" spans="1:3" ht="12.95" customHeight="1" x14ac:dyDescent="0.25">
      <c r="A31" s="2649" t="s">
        <v>594</v>
      </c>
      <c r="B31" s="2650"/>
      <c r="C31" s="581"/>
    </row>
    <row r="32" spans="1:3" ht="12.95" customHeight="1" x14ac:dyDescent="0.25">
      <c r="A32" s="914" t="s">
        <v>595</v>
      </c>
      <c r="B32" s="915"/>
      <c r="C32" s="581"/>
    </row>
    <row r="33" spans="1:3" ht="12.95" customHeight="1" x14ac:dyDescent="0.25">
      <c r="A33" s="914" t="s">
        <v>460</v>
      </c>
      <c r="B33" s="915"/>
      <c r="C33" s="90"/>
    </row>
    <row r="34" spans="1:3" ht="12.95" customHeight="1" x14ac:dyDescent="0.25">
      <c r="A34" s="914" t="s">
        <v>461</v>
      </c>
      <c r="B34" s="915"/>
      <c r="C34" s="369"/>
    </row>
    <row r="35" spans="1:3" ht="12.95" customHeight="1" x14ac:dyDescent="0.25">
      <c r="A35" s="2651" t="s">
        <v>596</v>
      </c>
      <c r="B35" s="2652"/>
      <c r="C35" s="580"/>
    </row>
    <row r="36" spans="1:3" ht="12.95" customHeight="1" x14ac:dyDescent="0.25">
      <c r="A36" s="914" t="s">
        <v>462</v>
      </c>
      <c r="B36" s="915"/>
      <c r="C36" s="580"/>
    </row>
    <row r="37" spans="1:3" ht="12.95" customHeight="1" x14ac:dyDescent="0.25">
      <c r="A37" s="914" t="s">
        <v>463</v>
      </c>
      <c r="B37" s="915"/>
      <c r="C37" s="580"/>
    </row>
    <row r="38" spans="1:3" ht="12.95" customHeight="1" x14ac:dyDescent="0.25">
      <c r="A38" s="917" t="s">
        <v>464</v>
      </c>
      <c r="B38" s="915"/>
      <c r="C38" s="369"/>
    </row>
    <row r="39" spans="1:3" ht="12.95" customHeight="1" x14ac:dyDescent="0.25">
      <c r="A39" s="917" t="s">
        <v>597</v>
      </c>
      <c r="B39" s="915"/>
      <c r="C39" s="369"/>
    </row>
    <row r="40" spans="1:3" ht="12.95" customHeight="1" x14ac:dyDescent="0.25">
      <c r="A40" s="2645"/>
      <c r="B40" s="2646"/>
      <c r="C40" s="580"/>
    </row>
    <row r="41" spans="1:3" ht="12.95" customHeight="1" x14ac:dyDescent="0.25">
      <c r="A41" s="914" t="s">
        <v>465</v>
      </c>
      <c r="B41" s="915"/>
      <c r="C41" s="580"/>
    </row>
    <row r="42" spans="1:3" ht="12.95" customHeight="1" x14ac:dyDescent="0.25">
      <c r="A42" s="914" t="s">
        <v>369</v>
      </c>
      <c r="B42" s="915"/>
      <c r="C42" s="369"/>
    </row>
    <row r="43" spans="1:3" ht="12.95" customHeight="1" x14ac:dyDescent="0.25">
      <c r="A43" s="914" t="s">
        <v>466</v>
      </c>
      <c r="B43" s="915"/>
      <c r="C43" s="580"/>
    </row>
    <row r="44" spans="1:3" ht="12.95" customHeight="1" x14ac:dyDescent="0.25">
      <c r="A44" s="914" t="s">
        <v>598</v>
      </c>
      <c r="B44" s="915"/>
      <c r="C44" s="580"/>
    </row>
    <row r="45" spans="1:3" ht="12.95" customHeight="1" x14ac:dyDescent="0.25">
      <c r="A45" s="914" t="s">
        <v>599</v>
      </c>
      <c r="B45" s="915"/>
      <c r="C45" s="369"/>
    </row>
    <row r="46" spans="1:3" ht="12.95" customHeight="1" x14ac:dyDescent="0.25">
      <c r="A46" s="914" t="s">
        <v>347</v>
      </c>
      <c r="B46" s="915"/>
      <c r="C46" s="581"/>
    </row>
    <row r="47" spans="1:3" ht="12.95" customHeight="1" thickBot="1" x14ac:dyDescent="0.3">
      <c r="A47" s="918" t="s">
        <v>467</v>
      </c>
      <c r="B47" s="919"/>
      <c r="C47" s="581"/>
    </row>
    <row r="48" spans="1:3" ht="12.95" customHeight="1" thickTop="1" x14ac:dyDescent="0.25">
      <c r="A48" s="964" t="s">
        <v>636</v>
      </c>
      <c r="B48" s="582"/>
      <c r="C48" s="581"/>
    </row>
    <row r="49" spans="1:3" ht="12.95" customHeight="1" x14ac:dyDescent="0.25">
      <c r="A49" s="443"/>
      <c r="B49" s="582"/>
      <c r="C49" s="581"/>
    </row>
    <row r="50" spans="1:3" ht="12.95" customHeight="1" x14ac:dyDescent="0.25">
      <c r="A50" s="443"/>
      <c r="B50" s="582"/>
      <c r="C50" s="581"/>
    </row>
    <row r="51" spans="1:3" ht="12.95" customHeight="1" x14ac:dyDescent="0.25">
      <c r="A51" s="443"/>
      <c r="B51" s="582"/>
      <c r="C51" s="581"/>
    </row>
    <row r="52" spans="1:3" ht="12.95" customHeight="1" x14ac:dyDescent="0.25">
      <c r="A52" s="443"/>
      <c r="B52" s="582"/>
      <c r="C52" s="581"/>
    </row>
    <row r="53" spans="1:3" ht="12.95" customHeight="1" x14ac:dyDescent="0.25">
      <c r="A53" s="96"/>
      <c r="B53" s="295"/>
      <c r="C53" s="369"/>
    </row>
    <row r="54" spans="1:3" ht="12.95" customHeight="1" x14ac:dyDescent="0.25"/>
    <row r="57" spans="1:3" s="14" customFormat="1" x14ac:dyDescent="0.25">
      <c r="A57" s="84"/>
      <c r="B57" s="84">
        <v>67</v>
      </c>
      <c r="C57" s="84"/>
    </row>
  </sheetData>
  <mergeCells count="6">
    <mergeCell ref="A40:B40"/>
    <mergeCell ref="A3:B3"/>
    <mergeCell ref="A14:B14"/>
    <mergeCell ref="A24:B24"/>
    <mergeCell ref="A31:B31"/>
    <mergeCell ref="A35:B35"/>
  </mergeCell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zoomScale="150" zoomScaleNormal="150" workbookViewId="0">
      <selection activeCell="D12" sqref="D12"/>
    </sheetView>
  </sheetViews>
  <sheetFormatPr baseColWidth="10" defaultRowHeight="15" x14ac:dyDescent="0.25"/>
  <cols>
    <col min="1" max="1" width="19.28515625" customWidth="1"/>
    <col min="5" max="5" width="12.42578125" customWidth="1"/>
    <col min="6" max="6" width="15.140625" customWidth="1"/>
  </cols>
  <sheetData>
    <row r="1" spans="1:6" x14ac:dyDescent="0.25">
      <c r="A1" s="8" t="s">
        <v>767</v>
      </c>
    </row>
    <row r="2" spans="1:6" ht="15.75" thickBot="1" x14ac:dyDescent="0.3"/>
    <row r="3" spans="1:6" ht="16.5" thickTop="1" thickBot="1" x14ac:dyDescent="0.3">
      <c r="A3" s="200" t="s">
        <v>28</v>
      </c>
      <c r="B3" s="201" t="s">
        <v>374</v>
      </c>
      <c r="C3" s="201" t="s">
        <v>375</v>
      </c>
      <c r="D3" s="201" t="s">
        <v>17</v>
      </c>
      <c r="E3" s="201" t="s">
        <v>376</v>
      </c>
      <c r="F3" s="202" t="s">
        <v>377</v>
      </c>
    </row>
    <row r="4" spans="1:6" ht="15.75" thickTop="1" x14ac:dyDescent="0.25">
      <c r="A4" s="231" t="s">
        <v>471</v>
      </c>
      <c r="B4" s="23">
        <v>25</v>
      </c>
      <c r="C4" s="23">
        <v>5</v>
      </c>
      <c r="D4" s="923">
        <f>B4+C4</f>
        <v>30</v>
      </c>
      <c r="E4" s="923">
        <v>2</v>
      </c>
      <c r="F4" s="924">
        <v>1</v>
      </c>
    </row>
    <row r="5" spans="1:6" x14ac:dyDescent="0.25">
      <c r="A5" s="155" t="s">
        <v>470</v>
      </c>
      <c r="B5" s="505">
        <v>20</v>
      </c>
      <c r="C5" s="505">
        <v>0</v>
      </c>
      <c r="D5" s="1750">
        <f t="shared" ref="D5:D11" si="0">B5+C5</f>
        <v>20</v>
      </c>
      <c r="E5" s="505">
        <v>1</v>
      </c>
      <c r="F5" s="194">
        <v>0.5</v>
      </c>
    </row>
    <row r="6" spans="1:6" x14ac:dyDescent="0.25">
      <c r="A6" s="155" t="s">
        <v>33</v>
      </c>
      <c r="B6" s="505">
        <v>130</v>
      </c>
      <c r="C6" s="505">
        <v>5</v>
      </c>
      <c r="D6" s="1750">
        <f t="shared" si="0"/>
        <v>135</v>
      </c>
      <c r="E6" s="505">
        <v>9</v>
      </c>
      <c r="F6" s="194">
        <v>4.5</v>
      </c>
    </row>
    <row r="7" spans="1:6" x14ac:dyDescent="0.25">
      <c r="A7" s="155" t="s">
        <v>34</v>
      </c>
      <c r="B7" s="2122">
        <v>102</v>
      </c>
      <c r="C7" s="2122">
        <v>18</v>
      </c>
      <c r="D7" s="1750">
        <f t="shared" si="0"/>
        <v>120</v>
      </c>
      <c r="E7" s="1750">
        <v>6</v>
      </c>
      <c r="F7" s="924">
        <v>3</v>
      </c>
    </row>
    <row r="8" spans="1:6" x14ac:dyDescent="0.25">
      <c r="A8" s="155" t="s">
        <v>35</v>
      </c>
      <c r="B8" s="505">
        <v>354</v>
      </c>
      <c r="C8" s="505">
        <v>6</v>
      </c>
      <c r="D8" s="1750">
        <f t="shared" si="0"/>
        <v>360</v>
      </c>
      <c r="E8" s="505">
        <v>16</v>
      </c>
      <c r="F8" s="194">
        <v>16</v>
      </c>
    </row>
    <row r="9" spans="1:6" x14ac:dyDescent="0.25">
      <c r="A9" s="155" t="s">
        <v>36</v>
      </c>
      <c r="B9" s="505">
        <v>320</v>
      </c>
      <c r="C9" s="505">
        <v>80</v>
      </c>
      <c r="D9" s="1750">
        <f t="shared" si="0"/>
        <v>400</v>
      </c>
      <c r="E9" s="505">
        <v>20</v>
      </c>
      <c r="F9" s="194">
        <v>5</v>
      </c>
    </row>
    <row r="10" spans="1:6" x14ac:dyDescent="0.25">
      <c r="A10" s="155" t="s">
        <v>37</v>
      </c>
      <c r="B10" s="116">
        <v>75</v>
      </c>
      <c r="C10" s="116">
        <v>15</v>
      </c>
      <c r="D10" s="1750">
        <f t="shared" si="0"/>
        <v>90</v>
      </c>
      <c r="E10" s="116">
        <v>4</v>
      </c>
      <c r="F10" s="984">
        <v>1</v>
      </c>
    </row>
    <row r="11" spans="1:6" ht="15.75" thickBot="1" x14ac:dyDescent="0.3">
      <c r="A11" s="198" t="s">
        <v>17</v>
      </c>
      <c r="B11" s="204">
        <f>B4+B5+B6+B7+B8+B9+B10</f>
        <v>1026</v>
      </c>
      <c r="C11" s="204">
        <f>C4+C5+C6+C7+C8+C9+C10</f>
        <v>129</v>
      </c>
      <c r="D11" s="1750">
        <f t="shared" si="0"/>
        <v>1155</v>
      </c>
      <c r="E11" s="204">
        <f>SUM(E4:E10)</f>
        <v>58</v>
      </c>
      <c r="F11" s="205">
        <f>SUM(F4:F10)</f>
        <v>31</v>
      </c>
    </row>
    <row r="12" spans="1:6" ht="15.75" thickTop="1" x14ac:dyDescent="0.25">
      <c r="A12" s="964"/>
    </row>
    <row r="14" spans="1:6" x14ac:dyDescent="0.25">
      <c r="A14" s="8" t="s">
        <v>768</v>
      </c>
    </row>
    <row r="15" spans="1:6" x14ac:dyDescent="0.25">
      <c r="A15" s="8" t="s">
        <v>380</v>
      </c>
    </row>
    <row r="16" spans="1:6" ht="15.75" thickBot="1" x14ac:dyDescent="0.3"/>
    <row r="17" spans="1:6" ht="16.5" thickTop="1" thickBot="1" x14ac:dyDescent="0.3">
      <c r="A17" s="51" t="s">
        <v>28</v>
      </c>
      <c r="B17" s="52" t="s">
        <v>374</v>
      </c>
      <c r="C17" s="52" t="s">
        <v>375</v>
      </c>
      <c r="D17" s="52" t="s">
        <v>17</v>
      </c>
      <c r="E17" s="52" t="s">
        <v>376</v>
      </c>
      <c r="F17" s="53" t="s">
        <v>377</v>
      </c>
    </row>
    <row r="18" spans="1:6" ht="15.75" thickTop="1" x14ac:dyDescent="0.25">
      <c r="A18" s="402" t="s">
        <v>471</v>
      </c>
      <c r="B18" s="442">
        <v>5</v>
      </c>
      <c r="C18" s="151">
        <v>75</v>
      </c>
      <c r="D18" s="146">
        <f t="shared" ref="D18:D24" si="1">B18+C18</f>
        <v>80</v>
      </c>
      <c r="E18" s="146">
        <v>5</v>
      </c>
      <c r="F18" s="561">
        <v>0.25</v>
      </c>
    </row>
    <row r="19" spans="1:6" x14ac:dyDescent="0.25">
      <c r="A19" s="155" t="s">
        <v>470</v>
      </c>
      <c r="B19" s="505">
        <v>0</v>
      </c>
      <c r="C19" s="505">
        <v>40</v>
      </c>
      <c r="D19" s="148">
        <f t="shared" si="1"/>
        <v>40</v>
      </c>
      <c r="E19" s="505">
        <v>2</v>
      </c>
      <c r="F19" s="210">
        <v>0.1</v>
      </c>
    </row>
    <row r="20" spans="1:6" x14ac:dyDescent="0.25">
      <c r="A20" s="155" t="s">
        <v>33</v>
      </c>
      <c r="B20" s="2124">
        <v>15</v>
      </c>
      <c r="C20" s="2124">
        <v>55</v>
      </c>
      <c r="D20" s="2123">
        <f t="shared" si="1"/>
        <v>70</v>
      </c>
      <c r="E20" s="2124">
        <v>5</v>
      </c>
      <c r="F20" s="210">
        <v>0.5</v>
      </c>
    </row>
    <row r="21" spans="1:6" x14ac:dyDescent="0.25">
      <c r="A21" s="155" t="s">
        <v>34</v>
      </c>
      <c r="B21" s="2119">
        <v>12</v>
      </c>
      <c r="C21" s="2122">
        <v>109</v>
      </c>
      <c r="D21" s="1750">
        <f>B21+C21</f>
        <v>121</v>
      </c>
      <c r="E21" s="1750">
        <v>5</v>
      </c>
      <c r="F21" s="2121">
        <v>5</v>
      </c>
    </row>
    <row r="22" spans="1:6" x14ac:dyDescent="0.25">
      <c r="A22" s="155" t="s">
        <v>35</v>
      </c>
      <c r="B22" s="505">
        <v>5</v>
      </c>
      <c r="C22" s="505">
        <v>95</v>
      </c>
      <c r="D22" s="148">
        <f t="shared" si="1"/>
        <v>100</v>
      </c>
      <c r="E22" s="505">
        <v>5</v>
      </c>
      <c r="F22" s="210">
        <v>0.75</v>
      </c>
    </row>
    <row r="23" spans="1:6" x14ac:dyDescent="0.25">
      <c r="A23" s="155" t="s">
        <v>36</v>
      </c>
      <c r="B23" s="505">
        <v>80</v>
      </c>
      <c r="C23" s="505">
        <v>360</v>
      </c>
      <c r="D23" s="148">
        <f t="shared" si="1"/>
        <v>440</v>
      </c>
      <c r="E23" s="505">
        <v>22</v>
      </c>
      <c r="F23" s="210">
        <v>2.2000000000000002</v>
      </c>
    </row>
    <row r="24" spans="1:6" x14ac:dyDescent="0.25">
      <c r="A24" s="155" t="s">
        <v>37</v>
      </c>
      <c r="B24" s="116">
        <v>15</v>
      </c>
      <c r="C24" s="116">
        <v>65</v>
      </c>
      <c r="D24" s="148">
        <f t="shared" si="1"/>
        <v>80</v>
      </c>
      <c r="E24" s="116">
        <v>3</v>
      </c>
      <c r="F24" s="985">
        <v>0.75</v>
      </c>
    </row>
    <row r="25" spans="1:6" ht="15.75" thickBot="1" x14ac:dyDescent="0.3">
      <c r="A25" s="198" t="s">
        <v>17</v>
      </c>
      <c r="B25" s="204">
        <f>B18+B19+B20+B21+B22+B23+B24</f>
        <v>132</v>
      </c>
      <c r="C25" s="204">
        <f>C18+C19+C20+C21+C22+C23+C24</f>
        <v>799</v>
      </c>
      <c r="D25" s="204">
        <f>B25+C25</f>
        <v>931</v>
      </c>
      <c r="E25" s="204">
        <f>E18+E19+E20+E21+E22+E23+E24</f>
        <v>47</v>
      </c>
      <c r="F25" s="922">
        <f>F18+F19+F20+F21+F22+F23+F24</f>
        <v>9.5500000000000007</v>
      </c>
    </row>
    <row r="26" spans="1:6" ht="15.75" thickTop="1" x14ac:dyDescent="0.25">
      <c r="A26" s="964"/>
    </row>
    <row r="49" spans="6:6" x14ac:dyDescent="0.25">
      <c r="F49" s="8">
        <v>68</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zoomScale="140" zoomScaleNormal="140" workbookViewId="0">
      <selection activeCell="C4" sqref="C4"/>
    </sheetView>
  </sheetViews>
  <sheetFormatPr baseColWidth="10" defaultRowHeight="15" x14ac:dyDescent="0.25"/>
  <cols>
    <col min="2" max="2" width="13.85546875" customWidth="1"/>
  </cols>
  <sheetData>
    <row r="1" spans="1:7" x14ac:dyDescent="0.25">
      <c r="A1" s="8" t="s">
        <v>769</v>
      </c>
    </row>
    <row r="2" spans="1:7" ht="15.75" thickBot="1" x14ac:dyDescent="0.3"/>
    <row r="3" spans="1:7" ht="16.5" thickTop="1" thickBot="1" x14ac:dyDescent="0.3">
      <c r="A3" s="51" t="s">
        <v>28</v>
      </c>
      <c r="B3" s="201" t="s">
        <v>468</v>
      </c>
      <c r="C3" s="52" t="s">
        <v>378</v>
      </c>
      <c r="D3" s="52" t="s">
        <v>179</v>
      </c>
      <c r="E3" s="52" t="s">
        <v>180</v>
      </c>
      <c r="F3" s="436" t="s">
        <v>49</v>
      </c>
      <c r="G3" s="53" t="s">
        <v>379</v>
      </c>
    </row>
    <row r="4" spans="1:7" ht="16.5" thickTop="1" thickBot="1" x14ac:dyDescent="0.3">
      <c r="A4" s="402" t="s">
        <v>471</v>
      </c>
      <c r="B4" s="151">
        <v>45</v>
      </c>
      <c r="C4" s="151">
        <v>13</v>
      </c>
      <c r="D4" s="151">
        <v>100</v>
      </c>
      <c r="E4" s="151">
        <v>43</v>
      </c>
      <c r="F4" s="438">
        <v>65</v>
      </c>
      <c r="G4" s="301">
        <f>B4+C4+D4+E4+F4</f>
        <v>266</v>
      </c>
    </row>
    <row r="5" spans="1:7" ht="16.5" thickTop="1" thickBot="1" x14ac:dyDescent="0.3">
      <c r="A5" s="155" t="s">
        <v>470</v>
      </c>
      <c r="B5" s="505">
        <v>32</v>
      </c>
      <c r="C5" s="505">
        <v>19</v>
      </c>
      <c r="D5" s="505">
        <v>60</v>
      </c>
      <c r="E5" s="505">
        <v>162</v>
      </c>
      <c r="F5" s="12">
        <v>87</v>
      </c>
      <c r="G5" s="301">
        <f t="shared" ref="G5:G11" si="0">B5+C5+D5+E5+F5</f>
        <v>360</v>
      </c>
    </row>
    <row r="6" spans="1:7" ht="16.5" thickTop="1" thickBot="1" x14ac:dyDescent="0.3">
      <c r="A6" s="155" t="s">
        <v>33</v>
      </c>
      <c r="B6" s="2124">
        <v>52</v>
      </c>
      <c r="C6" s="2124">
        <v>74</v>
      </c>
      <c r="D6" s="2124">
        <v>23</v>
      </c>
      <c r="E6" s="2124">
        <v>138</v>
      </c>
      <c r="F6" s="2124">
        <v>0</v>
      </c>
      <c r="G6" s="301">
        <f t="shared" si="0"/>
        <v>287</v>
      </c>
    </row>
    <row r="7" spans="1:7" ht="16.5" thickTop="1" thickBot="1" x14ac:dyDescent="0.3">
      <c r="A7" s="155" t="s">
        <v>34</v>
      </c>
      <c r="B7" s="2122">
        <v>49</v>
      </c>
      <c r="C7" s="2122">
        <v>22</v>
      </c>
      <c r="D7" s="2122">
        <v>47</v>
      </c>
      <c r="E7" s="2122">
        <v>108</v>
      </c>
      <c r="F7" s="1120">
        <v>51</v>
      </c>
      <c r="G7" s="301">
        <f t="shared" si="0"/>
        <v>277</v>
      </c>
    </row>
    <row r="8" spans="1:7" ht="16.5" thickTop="1" thickBot="1" x14ac:dyDescent="0.3">
      <c r="A8" s="155" t="s">
        <v>35</v>
      </c>
      <c r="B8" s="562">
        <v>66</v>
      </c>
      <c r="C8" s="562">
        <v>34</v>
      </c>
      <c r="D8" s="562">
        <v>17</v>
      </c>
      <c r="E8" s="562">
        <v>75</v>
      </c>
      <c r="F8" s="769">
        <v>0</v>
      </c>
      <c r="G8" s="301">
        <f t="shared" si="0"/>
        <v>192</v>
      </c>
    </row>
    <row r="9" spans="1:7" ht="16.5" thickTop="1" thickBot="1" x14ac:dyDescent="0.3">
      <c r="A9" s="155" t="s">
        <v>36</v>
      </c>
      <c r="B9" s="505">
        <v>119</v>
      </c>
      <c r="C9" s="505">
        <v>110</v>
      </c>
      <c r="D9" s="505">
        <v>19</v>
      </c>
      <c r="E9" s="505">
        <v>83</v>
      </c>
      <c r="F9" s="12">
        <v>0</v>
      </c>
      <c r="G9" s="301">
        <f t="shared" si="0"/>
        <v>331</v>
      </c>
    </row>
    <row r="10" spans="1:7" ht="16.5" thickTop="1" thickBot="1" x14ac:dyDescent="0.3">
      <c r="A10" s="925" t="s">
        <v>37</v>
      </c>
      <c r="B10" s="116">
        <v>53</v>
      </c>
      <c r="C10" s="116">
        <v>36</v>
      </c>
      <c r="D10" s="116">
        <v>66</v>
      </c>
      <c r="E10" s="116">
        <v>57</v>
      </c>
      <c r="F10" s="116">
        <v>70</v>
      </c>
      <c r="G10" s="301">
        <f t="shared" si="0"/>
        <v>282</v>
      </c>
    </row>
    <row r="11" spans="1:7" ht="16.5" thickTop="1" thickBot="1" x14ac:dyDescent="0.3">
      <c r="A11" s="200" t="s">
        <v>38</v>
      </c>
      <c r="B11" s="201">
        <f>B4+B5+B6+B7+B8+B9+B10</f>
        <v>416</v>
      </c>
      <c r="C11" s="201">
        <f>C4+C5+C6+C7+C8+C9+C10</f>
        <v>308</v>
      </c>
      <c r="D11" s="201">
        <f>D4+D5+D6+D7+D8+D9+D10</f>
        <v>332</v>
      </c>
      <c r="E11" s="201">
        <f>E4+E5+E6+E7+E8+E9+E10</f>
        <v>666</v>
      </c>
      <c r="F11" s="201">
        <f>F4+F5+F6+F7+F8+F9+F10</f>
        <v>273</v>
      </c>
      <c r="G11" s="164">
        <f t="shared" si="0"/>
        <v>1995</v>
      </c>
    </row>
    <row r="12" spans="1:7" ht="15.75" thickTop="1" x14ac:dyDescent="0.25">
      <c r="A12" s="964" t="s">
        <v>636</v>
      </c>
    </row>
    <row r="13" spans="1:7" x14ac:dyDescent="0.25">
      <c r="A13" s="168"/>
    </row>
    <row r="50" spans="7:8" x14ac:dyDescent="0.25">
      <c r="G50" s="8"/>
      <c r="H50" s="8">
        <v>69</v>
      </c>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zoomScale="150" zoomScaleNormal="150" workbookViewId="0">
      <selection activeCell="E16" sqref="E16:E17"/>
    </sheetView>
  </sheetViews>
  <sheetFormatPr baseColWidth="10" defaultRowHeight="15" x14ac:dyDescent="0.25"/>
  <cols>
    <col min="1" max="1" width="12.5703125" customWidth="1"/>
    <col min="2" max="2" width="13.28515625" customWidth="1"/>
    <col min="3" max="3" width="9.5703125" customWidth="1"/>
    <col min="5" max="5" width="12.85546875" customWidth="1"/>
    <col min="6" max="6" width="8.42578125" customWidth="1"/>
  </cols>
  <sheetData>
    <row r="1" spans="1:8" x14ac:dyDescent="0.25">
      <c r="A1" s="8" t="s">
        <v>770</v>
      </c>
    </row>
    <row r="2" spans="1:8" ht="15.75" thickBot="1" x14ac:dyDescent="0.3"/>
    <row r="3" spans="1:8" ht="31.5" thickTop="1" thickBot="1" x14ac:dyDescent="0.3">
      <c r="A3" s="206" t="s">
        <v>28</v>
      </c>
      <c r="B3" s="207" t="s">
        <v>413</v>
      </c>
      <c r="C3" s="208" t="s">
        <v>194</v>
      </c>
    </row>
    <row r="4" spans="1:8" ht="15.75" thickTop="1" x14ac:dyDescent="0.25">
      <c r="A4" s="228" t="s">
        <v>471</v>
      </c>
      <c r="B4" s="297">
        <v>8</v>
      </c>
      <c r="C4" s="298">
        <v>12</v>
      </c>
    </row>
    <row r="5" spans="1:8" x14ac:dyDescent="0.25">
      <c r="A5" s="228" t="s">
        <v>470</v>
      </c>
      <c r="B5" s="148">
        <v>22</v>
      </c>
      <c r="C5" s="272">
        <v>29</v>
      </c>
    </row>
    <row r="6" spans="1:8" x14ac:dyDescent="0.25">
      <c r="A6" s="228" t="s">
        <v>33</v>
      </c>
      <c r="B6" s="148">
        <v>90</v>
      </c>
      <c r="C6" s="272">
        <v>50</v>
      </c>
    </row>
    <row r="7" spans="1:8" x14ac:dyDescent="0.25">
      <c r="A7" s="228" t="s">
        <v>34</v>
      </c>
      <c r="B7" s="148">
        <v>21</v>
      </c>
      <c r="C7" s="272">
        <v>0</v>
      </c>
    </row>
    <row r="8" spans="1:8" x14ac:dyDescent="0.25">
      <c r="A8" s="228" t="s">
        <v>35</v>
      </c>
      <c r="B8" s="148">
        <v>23</v>
      </c>
      <c r="C8" s="272">
        <v>3</v>
      </c>
    </row>
    <row r="9" spans="1:8" x14ac:dyDescent="0.25">
      <c r="A9" s="228" t="s">
        <v>36</v>
      </c>
      <c r="B9" s="148">
        <v>14</v>
      </c>
      <c r="C9" s="272">
        <v>16</v>
      </c>
    </row>
    <row r="10" spans="1:8" ht="15.75" thickBot="1" x14ac:dyDescent="0.3">
      <c r="A10" s="757" t="s">
        <v>37</v>
      </c>
      <c r="B10" s="344">
        <v>0</v>
      </c>
      <c r="C10" s="374">
        <v>0</v>
      </c>
    </row>
    <row r="11" spans="1:8" ht="16.5" thickTop="1" thickBot="1" x14ac:dyDescent="0.3">
      <c r="A11" s="200" t="s">
        <v>334</v>
      </c>
      <c r="B11" s="201">
        <f>B4+B5+B6+B7+B8+B9+B10</f>
        <v>178</v>
      </c>
      <c r="C11" s="202">
        <f>C4+C5+C6+C7+C8+C9+C10</f>
        <v>110</v>
      </c>
    </row>
    <row r="12" spans="1:8" ht="15.75" thickTop="1" x14ac:dyDescent="0.25">
      <c r="A12" s="964" t="s">
        <v>636</v>
      </c>
    </row>
    <row r="15" spans="1:8" ht="15.75" thickBot="1" x14ac:dyDescent="0.3">
      <c r="A15" s="311" t="s">
        <v>771</v>
      </c>
      <c r="B15" s="382"/>
      <c r="C15" s="382"/>
      <c r="D15" s="313"/>
      <c r="E15" s="311" t="s">
        <v>772</v>
      </c>
      <c r="F15" s="382"/>
      <c r="G15" s="382"/>
      <c r="H15" s="382"/>
    </row>
    <row r="16" spans="1:8" ht="15.75" thickTop="1" x14ac:dyDescent="0.25">
      <c r="A16" s="2338" t="s">
        <v>28</v>
      </c>
      <c r="B16" s="2653" t="s">
        <v>3</v>
      </c>
      <c r="C16" s="2566"/>
      <c r="D16" s="313"/>
      <c r="E16" s="2338" t="s">
        <v>28</v>
      </c>
      <c r="F16" s="2526" t="s">
        <v>3</v>
      </c>
      <c r="G16" s="2527"/>
      <c r="H16" s="382"/>
    </row>
    <row r="17" spans="1:8" ht="15.75" thickBot="1" x14ac:dyDescent="0.3">
      <c r="A17" s="2340"/>
      <c r="B17" s="403" t="s">
        <v>532</v>
      </c>
      <c r="C17" s="404" t="s">
        <v>533</v>
      </c>
      <c r="D17" s="313"/>
      <c r="E17" s="2340"/>
      <c r="F17" s="403" t="s">
        <v>532</v>
      </c>
      <c r="G17" s="404" t="s">
        <v>533</v>
      </c>
      <c r="H17" s="382"/>
    </row>
    <row r="18" spans="1:8" ht="15.75" thickTop="1" x14ac:dyDescent="0.25">
      <c r="A18" s="943" t="s">
        <v>471</v>
      </c>
      <c r="B18" s="933">
        <v>1044</v>
      </c>
      <c r="C18" s="935">
        <v>0</v>
      </c>
      <c r="D18" s="313"/>
      <c r="E18" s="943" t="s">
        <v>471</v>
      </c>
      <c r="F18" s="938">
        <v>0</v>
      </c>
      <c r="G18" s="939">
        <v>0</v>
      </c>
      <c r="H18" s="382"/>
    </row>
    <row r="19" spans="1:8" x14ac:dyDescent="0.25">
      <c r="A19" s="228" t="s">
        <v>470</v>
      </c>
      <c r="B19" s="934">
        <v>0</v>
      </c>
      <c r="C19" s="936">
        <v>0</v>
      </c>
      <c r="D19" s="313"/>
      <c r="E19" s="228" t="s">
        <v>470</v>
      </c>
      <c r="F19" s="940">
        <v>610</v>
      </c>
      <c r="G19" s="941">
        <v>0</v>
      </c>
      <c r="H19" s="382"/>
    </row>
    <row r="20" spans="1:8" ht="15.75" thickBot="1" x14ac:dyDescent="0.3">
      <c r="A20" s="228" t="s">
        <v>33</v>
      </c>
      <c r="B20" s="934">
        <v>1230</v>
      </c>
      <c r="C20" s="2120">
        <v>1230</v>
      </c>
      <c r="D20" s="313"/>
      <c r="E20" s="228" t="s">
        <v>33</v>
      </c>
      <c r="F20" s="940">
        <v>900</v>
      </c>
      <c r="G20" s="941">
        <v>0</v>
      </c>
      <c r="H20" s="382"/>
    </row>
    <row r="21" spans="1:8" ht="15.75" thickTop="1" x14ac:dyDescent="0.25">
      <c r="A21" s="228" t="s">
        <v>34</v>
      </c>
      <c r="B21" s="934">
        <v>400</v>
      </c>
      <c r="C21" s="936">
        <v>0</v>
      </c>
      <c r="E21" s="228" t="s">
        <v>34</v>
      </c>
      <c r="F21" s="938">
        <v>2000</v>
      </c>
      <c r="G21" s="939">
        <v>2885</v>
      </c>
      <c r="H21" s="382"/>
    </row>
    <row r="22" spans="1:8" x14ac:dyDescent="0.25">
      <c r="A22" s="228" t="s">
        <v>35</v>
      </c>
      <c r="B22" s="934">
        <v>0</v>
      </c>
      <c r="C22" s="936">
        <v>0</v>
      </c>
      <c r="E22" s="228" t="s">
        <v>35</v>
      </c>
      <c r="F22" s="940">
        <v>0</v>
      </c>
      <c r="G22" s="941">
        <v>0</v>
      </c>
      <c r="H22" s="382"/>
    </row>
    <row r="23" spans="1:8" x14ac:dyDescent="0.25">
      <c r="A23" s="228" t="s">
        <v>36</v>
      </c>
      <c r="B23" s="934">
        <v>0</v>
      </c>
      <c r="C23" s="936">
        <v>0</v>
      </c>
      <c r="E23" s="228" t="s">
        <v>36</v>
      </c>
      <c r="F23" s="940">
        <v>0</v>
      </c>
      <c r="G23" s="941">
        <v>0</v>
      </c>
      <c r="H23" s="382"/>
    </row>
    <row r="24" spans="1:8" ht="15.75" thickBot="1" x14ac:dyDescent="0.3">
      <c r="A24" s="757" t="s">
        <v>37</v>
      </c>
      <c r="B24" s="509">
        <v>500</v>
      </c>
      <c r="C24" s="986">
        <v>500</v>
      </c>
      <c r="E24" s="944">
        <v>0</v>
      </c>
      <c r="F24" s="509">
        <v>0</v>
      </c>
      <c r="G24" s="404">
        <v>0</v>
      </c>
      <c r="H24" s="382"/>
    </row>
    <row r="25" spans="1:8" ht="16.5" thickTop="1" thickBot="1" x14ac:dyDescent="0.3">
      <c r="A25" s="410" t="s">
        <v>334</v>
      </c>
      <c r="B25" s="387">
        <f>SUM(B18:B24)</f>
        <v>3174</v>
      </c>
      <c r="C25" s="937">
        <f>SUM(C18:C24)</f>
        <v>1730</v>
      </c>
      <c r="E25" s="410" t="s">
        <v>334</v>
      </c>
      <c r="F25" s="942">
        <f>F18+F19+F20+F21+F22+F23+F24</f>
        <v>3510</v>
      </c>
      <c r="G25" s="2142">
        <f>G18+G19+G20+G21+G22+G23+G24</f>
        <v>2885</v>
      </c>
      <c r="H25" s="382"/>
    </row>
    <row r="26" spans="1:8" ht="15.75" thickTop="1" x14ac:dyDescent="0.25">
      <c r="A26" s="945" t="s">
        <v>635</v>
      </c>
      <c r="E26" s="946" t="s">
        <v>624</v>
      </c>
      <c r="G26" s="948">
        <v>0</v>
      </c>
    </row>
    <row r="27" spans="1:8" x14ac:dyDescent="0.25">
      <c r="B27" s="84"/>
      <c r="C27" s="84"/>
      <c r="D27" s="14"/>
      <c r="E27" s="96" t="s">
        <v>636</v>
      </c>
    </row>
    <row r="28" spans="1:8" x14ac:dyDescent="0.25">
      <c r="A28" s="964" t="s">
        <v>636</v>
      </c>
      <c r="B28" s="84"/>
      <c r="C28" s="84"/>
      <c r="D28" s="14"/>
    </row>
    <row r="29" spans="1:8" x14ac:dyDescent="0.25">
      <c r="A29" s="408"/>
      <c r="B29" s="409"/>
      <c r="C29" s="409"/>
      <c r="D29" s="409"/>
      <c r="E29" s="409"/>
    </row>
    <row r="30" spans="1:8" x14ac:dyDescent="0.25">
      <c r="A30" s="249"/>
      <c r="B30" s="249"/>
      <c r="C30" s="249"/>
      <c r="D30" s="234"/>
      <c r="E30" s="234"/>
    </row>
    <row r="31" spans="1:8" x14ac:dyDescent="0.25">
      <c r="A31" s="249"/>
      <c r="B31" s="234"/>
      <c r="C31" s="234"/>
      <c r="D31" s="234"/>
      <c r="E31" s="234"/>
    </row>
    <row r="32" spans="1:8" x14ac:dyDescent="0.25">
      <c r="A32" s="249"/>
      <c r="B32" s="234"/>
      <c r="C32" s="234"/>
      <c r="D32" s="234"/>
      <c r="E32" s="234"/>
    </row>
    <row r="33" spans="1:8" x14ac:dyDescent="0.25">
      <c r="A33" s="249"/>
      <c r="B33" s="234"/>
      <c r="C33" s="234"/>
      <c r="D33" s="234"/>
      <c r="E33" s="234"/>
    </row>
    <row r="34" spans="1:8" x14ac:dyDescent="0.25">
      <c r="A34" s="249"/>
      <c r="B34" s="234"/>
      <c r="C34" s="234"/>
      <c r="D34" s="234"/>
      <c r="E34" s="234"/>
    </row>
    <row r="35" spans="1:8" x14ac:dyDescent="0.25">
      <c r="A35" s="249"/>
      <c r="B35" s="234"/>
      <c r="C35" s="234"/>
      <c r="D35" s="234"/>
      <c r="E35" s="234"/>
    </row>
    <row r="36" spans="1:8" x14ac:dyDescent="0.25">
      <c r="A36" s="249"/>
      <c r="B36" s="234"/>
      <c r="C36" s="234"/>
      <c r="D36" s="234"/>
      <c r="E36" s="234"/>
    </row>
    <row r="37" spans="1:8" x14ac:dyDescent="0.25">
      <c r="A37" s="249"/>
      <c r="B37" s="249"/>
      <c r="C37" s="249"/>
      <c r="D37" s="249"/>
      <c r="E37" s="249"/>
    </row>
    <row r="48" spans="1:8" x14ac:dyDescent="0.25">
      <c r="H48" s="8">
        <v>70</v>
      </c>
    </row>
  </sheetData>
  <mergeCells count="4">
    <mergeCell ref="F16:G16"/>
    <mergeCell ref="A16:A17"/>
    <mergeCell ref="E16:E17"/>
    <mergeCell ref="B16:C16"/>
  </mergeCells>
  <pageMargins left="0.25" right="0.25"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45</vt:i4>
      </vt:variant>
      <vt:variant>
        <vt:lpstr>Plages nommées</vt:lpstr>
      </vt:variant>
      <vt:variant>
        <vt:i4>4</vt:i4>
      </vt:variant>
    </vt:vector>
  </HeadingPairs>
  <TitlesOfParts>
    <vt:vector size="49" baseType="lpstr">
      <vt:lpstr>obj riz</vt:lpstr>
      <vt:lpstr>obj riz cs</vt:lpstr>
      <vt:lpstr>obj divers</vt:lpstr>
      <vt:lpstr>Divers CS</vt:lpstr>
      <vt:lpstr>pluvio</vt:lpstr>
      <vt:lpstr>Demogra</vt:lpstr>
      <vt:lpstr>encd tech zone</vt:lpstr>
      <vt:lpstr>pers total</vt:lpstr>
      <vt:lpstr>encad grp cont</vt:lpstr>
      <vt:lpstr>form quinz</vt:lpstr>
      <vt:lpstr>Visit d'échang</vt:lpstr>
      <vt:lpstr>sit nouv fam</vt:lpstr>
      <vt:lpstr>acq nov équip</vt:lpstr>
      <vt:lpstr>Equip prod</vt:lpstr>
      <vt:lpstr>Moy depl</vt:lpstr>
      <vt:lpstr>Sem select</vt:lpstr>
      <vt:lpstr>prod variet</vt:lpstr>
      <vt:lpstr>mult sem</vt:lpstr>
      <vt:lpstr>fum org</vt:lpstr>
      <vt:lpstr>Elev Api</vt:lpstr>
      <vt:lpstr>Infr Ass</vt:lpstr>
      <vt:lpstr>Reb Pisc</vt:lpstr>
      <vt:lpstr>Detail Reb</vt:lpstr>
      <vt:lpstr>Aut cons</vt:lpstr>
      <vt:lpstr>Sinistre</vt:lpstr>
      <vt:lpstr>Equip OP</vt:lpstr>
      <vt:lpstr>PAE</vt:lpstr>
      <vt:lpstr>them Vulg</vt:lpstr>
      <vt:lpstr>Infr so-econ</vt:lpstr>
      <vt:lpstr>Evol prd riz</vt:lpstr>
      <vt:lpstr>Compt expl </vt:lpstr>
      <vt:lpstr>Credit OP</vt:lpstr>
      <vt:lpstr>Cons eau</vt:lpstr>
      <vt:lpstr>Equi energ</vt:lpstr>
      <vt:lpstr>Vulg thèmes</vt:lpstr>
      <vt:lpstr>OERT</vt:lpstr>
      <vt:lpstr>Sondag</vt:lpstr>
      <vt:lpstr>Dégrèv</vt:lpstr>
      <vt:lpstr>Redev</vt:lpstr>
      <vt:lpstr>Evict</vt:lpstr>
      <vt:lpstr>Equip Agri</vt:lpstr>
      <vt:lpstr>GIPD</vt:lpstr>
      <vt:lpstr>Sit OP</vt:lpstr>
      <vt:lpstr>case sech-amegt</vt:lpstr>
      <vt:lpstr>Feuil1</vt:lpstr>
      <vt:lpstr>PAE!_Hlk29371747</vt:lpstr>
      <vt:lpstr>'Compt expl '!Impression_des_titres</vt:lpstr>
      <vt:lpstr>'Infr so-econ'!Impression_des_titres</vt:lpstr>
      <vt:lpstr>Redev!Impression_des_titres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nmoussa</dc:creator>
  <cp:lastModifiedBy>HP</cp:lastModifiedBy>
  <cp:lastPrinted>2020-08-06T12:16:20Z</cp:lastPrinted>
  <dcterms:created xsi:type="dcterms:W3CDTF">2011-01-10T14:39:49Z</dcterms:created>
  <dcterms:modified xsi:type="dcterms:W3CDTF">2020-08-11T14:07:53Z</dcterms:modified>
</cp:coreProperties>
</file>